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structions" sheetId="1" state="visible" r:id="rId1"/>
    <sheet name="Jobs" sheetId="2" state="visible" r:id="rId2"/>
    <sheet name="Machines" sheetId="3" state="visible" r:id="rId3"/>
    <sheet name="Schedule" sheetId="4" state="visible" r:id="rId4"/>
  </sheets>
  <definedNames>
    <definedName name="WeekStart">Schedule!$C$3</definedName>
    <definedName name="_xlnm._FilterDatabase" localSheetId="1" hidden="1">'Jobs'!$A$5:$O$65</definedName>
    <definedName name="_xlnm.Print_Titles" localSheetId="1">'Jobs'!$5:$5</definedName>
    <definedName name="_xlnm._FilterDatabase" localSheetId="2" hidden="1">'Machines'!$A$5:$F$20</definedName>
    <definedName name="_xlnm.Print_Titles" localSheetId="2">'Machines'!$5:$5</definedName>
    <definedName name="_xlnm.Print_Titles" localSheetId="3">'Schedule'!$5:$6</definedName>
  </definedNames>
  <calcPr calcId="124519" calcMode="auto" fullCalcOnLoad="1"/>
</workbook>
</file>

<file path=xl/styles.xml><?xml version="1.0" encoding="utf-8"?>
<styleSheet xmlns="http://schemas.openxmlformats.org/spreadsheetml/2006/main">
  <numFmts count="3">
    <numFmt numFmtId="164" formatCode="YYYY-MM-DD"/>
    <numFmt numFmtId="165" formatCode="0.0"/>
    <numFmt numFmtId="166" formatCode="yyyy-mm-dd"/>
  </numFmts>
  <fonts count="11">
    <font>
      <name val="Calibri"/>
      <family val="2"/>
      <color theme="1"/>
      <sz val="11"/>
      <scheme val="minor"/>
    </font>
    <font>
      <name val="Calibri"/>
      <b val="1"/>
      <color rgb="0014532D"/>
      <sz val="18"/>
    </font>
    <font>
      <name val="Calibri"/>
      <color rgb="001F2937"/>
      <sz val="11"/>
    </font>
    <font>
      <name val="Calibri"/>
      <b val="1"/>
      <color rgb="0014532D"/>
      <sz val="13"/>
    </font>
    <font>
      <name val="Calibri"/>
      <b val="1"/>
      <color rgb="0078350F"/>
      <sz val="11"/>
    </font>
    <font>
      <name val="Calibri"/>
      <b val="1"/>
      <color rgb="00FFFFFF"/>
      <sz val="11"/>
    </font>
    <font>
      <name val="Calibri"/>
      <i val="1"/>
      <color rgb="00374151"/>
      <sz val="11"/>
    </font>
    <font>
      <name val="Calibri"/>
      <b val="1"/>
      <color rgb="001F2937"/>
      <sz val="11"/>
    </font>
    <font>
      <name val="Calibri"/>
      <b val="1"/>
      <color rgb="001F2937"/>
      <sz val="14"/>
    </font>
    <font>
      <name val="Calibri"/>
      <b val="1"/>
      <color rgb="0014532D"/>
      <sz val="11"/>
    </font>
    <font>
      <name val="Calibri"/>
      <b val="1"/>
      <color rgb="0014532D"/>
      <sz val="12"/>
    </font>
  </fonts>
  <fills count="8">
    <fill>
      <patternFill/>
    </fill>
    <fill>
      <patternFill patternType="gray125"/>
    </fill>
    <fill>
      <patternFill patternType="solid">
        <fgColor rgb="00FEF3C7"/>
      </patternFill>
    </fill>
    <fill>
      <patternFill patternType="solid">
        <fgColor rgb="0014532D"/>
      </patternFill>
    </fill>
    <fill>
      <patternFill patternType="solid">
        <fgColor rgb="00FFF8E7"/>
      </patternFill>
    </fill>
    <fill>
      <patternFill patternType="solid">
        <fgColor rgb="00F3F4F6"/>
      </patternFill>
    </fill>
    <fill>
      <patternFill patternType="solid">
        <fgColor rgb="00FDE68A"/>
      </patternFill>
    </fill>
    <fill>
      <patternFill patternType="solid">
        <fgColor rgb="00ECFDF3"/>
      </patternFill>
    </fill>
  </fills>
  <borders count="3">
    <border>
      <left/>
      <right/>
      <top/>
      <bottom/>
      <diagonal/>
    </border>
    <border>
      <left style="thin">
        <color rgb="00D4D4D8"/>
      </left>
      <right style="thin">
        <color rgb="00D4D4D8"/>
      </right>
      <top style="thin">
        <color rgb="00D4D4D8"/>
      </top>
      <bottom style="thin">
        <color rgb="00D4D4D8"/>
      </bottom>
    </border>
    <border>
      <left style="medium">
        <color rgb="00B45309"/>
      </left>
      <right style="medium">
        <color rgb="00B45309"/>
      </right>
      <top style="medium">
        <color rgb="00B45309"/>
      </top>
      <bottom style="medium">
        <color rgb="00B45309"/>
      </bottom>
    </border>
  </borders>
  <cellStyleXfs count="1">
    <xf numFmtId="0" fontId="0" fillId="0" borderId="0"/>
  </cellStyleXfs>
  <cellXfs count="22">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2" fillId="0" borderId="0" applyAlignment="1" pivotButton="0" quotePrefix="0" xfId="0">
      <alignment vertical="center" wrapText="1"/>
    </xf>
    <xf numFmtId="0" fontId="4" fillId="2" borderId="1" applyAlignment="1" pivotButton="0" quotePrefix="0" xfId="0">
      <alignment vertical="center" wrapText="1"/>
    </xf>
    <xf numFmtId="0" fontId="0" fillId="2" borderId="1" pivotButton="0" quotePrefix="0" xfId="0"/>
    <xf numFmtId="0" fontId="5" fillId="3" borderId="1" applyAlignment="1" pivotButton="0" quotePrefix="0" xfId="0">
      <alignment horizontal="center" vertical="center" wrapText="1"/>
    </xf>
    <xf numFmtId="0" fontId="2" fillId="4" borderId="1" applyAlignment="1" pivotButton="0" quotePrefix="0" xfId="0">
      <alignment horizontal="left" vertical="center"/>
    </xf>
    <xf numFmtId="1" fontId="2" fillId="4" borderId="1" applyAlignment="1" pivotButton="0" quotePrefix="0" xfId="0">
      <alignment horizontal="left" vertical="center"/>
    </xf>
    <xf numFmtId="164" fontId="2" fillId="4" borderId="1" applyAlignment="1" pivotButton="0" quotePrefix="0" xfId="0">
      <alignment horizontal="left" vertical="center"/>
    </xf>
    <xf numFmtId="0" fontId="6" fillId="5" borderId="1" applyAlignment="1" pivotButton="0" quotePrefix="0" xfId="0">
      <alignment horizontal="left" vertical="center"/>
    </xf>
    <xf numFmtId="165" fontId="2" fillId="4" borderId="1" applyAlignment="1" pivotButton="0" quotePrefix="0" xfId="0">
      <alignment horizontal="left" vertical="center"/>
    </xf>
    <xf numFmtId="165" fontId="6" fillId="5" borderId="1" applyAlignment="1" pivotButton="0" quotePrefix="0" xfId="0">
      <alignment horizontal="left" vertical="center"/>
    </xf>
    <xf numFmtId="0" fontId="7" fillId="0" borderId="0" applyAlignment="1" pivotButton="0" quotePrefix="0" xfId="0">
      <alignment horizontal="left" vertical="center"/>
    </xf>
    <xf numFmtId="164" fontId="8" fillId="6" borderId="2" pivotButton="0" quotePrefix="0" xfId="0"/>
    <xf numFmtId="0" fontId="2" fillId="0" borderId="0" pivotButton="0" quotePrefix="0" xfId="0"/>
    <xf numFmtId="164" fontId="5" fillId="3" borderId="1" applyAlignment="1" pivotButton="0" quotePrefix="0" xfId="0">
      <alignment horizontal="center" vertical="center"/>
    </xf>
    <xf numFmtId="0" fontId="9" fillId="7" borderId="1" applyAlignment="1" pivotButton="0" quotePrefix="0" xfId="0">
      <alignment horizontal="center"/>
    </xf>
    <xf numFmtId="0" fontId="10" fillId="7" borderId="1" applyAlignment="1" pivotButton="0" quotePrefix="0" xfId="0">
      <alignment horizontal="center"/>
    </xf>
    <xf numFmtId="1" fontId="6" fillId="5" borderId="1" applyAlignment="1" pivotButton="0" quotePrefix="0" xfId="0">
      <alignment horizontal="left" vertical="center"/>
    </xf>
    <xf numFmtId="0" fontId="3" fillId="0" borderId="0" pivotButton="0" quotePrefix="0" xfId="0"/>
  </cellXfs>
  <cellStyles count="1">
    <cellStyle name="Normal" xfId="0" builtinId="0" hidden="0"/>
  </cellStyles>
  <dxfs count="3">
    <dxf>
      <font>
        <name val="Calibri"/>
        <b val="1"/>
        <color rgb="007F1D1D"/>
      </font>
      <fill>
        <patternFill patternType="solid">
          <fgColor rgb="00F4C7C3"/>
        </patternFill>
      </fill>
    </dxf>
    <dxf>
      <font>
        <name val="Calibri"/>
        <b val="1"/>
        <color rgb="0078350F"/>
      </font>
      <fill>
        <patternFill patternType="solid">
          <fgColor rgb="00FDE68A"/>
        </patternFill>
      </fill>
    </dxf>
    <dxf>
      <font>
        <name val="Calibri"/>
        <b val="1"/>
        <color rgb="001E3A8A"/>
      </font>
      <fill>
        <patternFill patternType="solid">
          <fgColor rgb="00DBEAF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comments/comment1.xml><?xml version="1.0" encoding="utf-8"?>
<comments xmlns="http://schemas.openxmlformats.org/spreadsheetml/2006/main">
  <authors>
    <author>Exact Apps</author>
  </authors>
  <commentList>
    <comment ref="C3" authorId="0" shapeId="0">
      <text>
        <t>Type the Monday of the week you are scheduling. The five day columns follow this date.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http://schemas.openxmlformats.org/spreadsheetml/2006/main">
  <sheetPr>
    <tabColor rgb="0064748B"/>
    <outlinePr summaryBelow="1" summaryRight="1"/>
    <pageSetUpPr fitToPage="1"/>
  </sheetPr>
  <dimension ref="A1:B10"/>
  <sheetViews>
    <sheetView showGridLines="0" zoomScale="120" workbookViewId="0">
      <selection activeCell="A1" sqref="A1"/>
    </sheetView>
  </sheetViews>
  <sheetFormatPr baseColWidth="8" defaultRowHeight="15"/>
  <cols>
    <col width="38" customWidth="1" min="1" max="1"/>
    <col width="110" customWidth="1" min="2" max="2"/>
  </cols>
  <sheetData>
    <row r="1" ht="28" customHeight="1">
      <c r="A1" s="1" t="inlineStr">
        <is>
          <t>Job shop schedule template</t>
        </is>
      </c>
    </row>
    <row r="2" ht="48" customHeight="1">
      <c r="A2" s="2" t="inlineStr">
        <is>
          <t>A Monday–Friday production schedule for a small job shop or machine shop. It adds up the hours you typed, compares them with the hours each machine has, and flags work scheduled after its due date. It does not choose a sequence or move a job when you insert another one.</t>
        </is>
      </c>
    </row>
    <row r="4" ht="128" customHeight="1">
      <c r="A4" s="3" t="inlineStr">
        <is>
          <t>What each sheet is for</t>
        </is>
      </c>
      <c r="B4" s="2" t="inlineStr">
        <is>
          <t>Instructions — this page.
Jobs — one row per routing step: job number, customer, part, quantity, due date, priority, operation, machine, hours, and the date you plan to run it.
Machines — machine name, hours per day, and days per week. Weekly capacity is hours per day times days per week.
Schedule — those hours placed on the Monday–Friday of the week in C3, next to each machine's capacity.</t>
        </is>
      </c>
    </row>
    <row r="5" ht="220" customHeight="1">
      <c r="A5" s="3" t="inlineStr">
        <is>
          <t>Set up</t>
        </is>
      </c>
      <c r="B5" s="2" t="inlineStr">
        <is>
          <t>1. On Machines, replace the sample machines with yours. Hours per day is time the machine can run, not the shift posted on the wall. Breaks the machine is down for belong in the number you type.
2. On Schedule, set C3 to the Monday of the week you are planning. If it is not a Monday, the cell beside it says so. The five columns follow that date.
3. On Jobs, enter one row per routing step. Repeat the job number, customer, part, quantity, and due date. Number the operations in the order the part travels.
4. Put setup and run together in Hours. If a step spans two days, use two rows and two dates.
5. Read Schedule. A red day is over that machine's hours per day. Days over counts those days. Hours over week is only the weekly total.
6. Delete rows marked Sample, or type over them and clear the Sample cell, before you use the totals.</t>
        </is>
      </c>
    </row>
    <row r="6" ht="220" customHeight="1">
      <c r="A6" s="3" t="inlineStr">
        <is>
          <t>Colors and words</t>
        </is>
      </c>
      <c r="B6" s="2" t="inlineStr">
        <is>
          <t>Red day on Schedule — that day's hours are over the machine's hours per day.
Late — the scheduled date is after the due date.
On time — the step is scheduled on or before the due date.
Unscheduled — the job number is filled in, but the due date or the scheduled date is blank. Those hours are not on the week.
Not on Machines sheet — the machine name does not match column A on Machines, so the hours will not appear on the week.
Rush, High, Normal — labels for you and for the filter. The sheet does not sort or reserve capacity by them.
Yellow cells are inputs. Gray cells are formulas. If you type over a gray cell, copy the formula back down from the row above.</t>
        </is>
      </c>
    </row>
    <row r="7" ht="176" customHeight="1">
      <c r="A7" s="3" t="inlineStr">
        <is>
          <t>Rush jobs and two jobs on one machine</t>
        </is>
      </c>
      <c r="B7" s="2" t="inlineStr">
        <is>
          <t>Add a row for each routing step of the rush job and set Priority to Rush.
Put the scheduled date on the day you hope to run it.
If that day turns red, the machine does not have the hours. Move a different job by changing its scheduled date, or split the rush step across two dates with two rows.
Read Timing on every step you moved. Late means the new date misses the due date. You decide whether the promise changes or a different job moves.
The workbook will not pick a winner. Two jobs on the same machine on the same date are added together. That sum is the conflict.</t>
        </is>
      </c>
    </row>
    <row r="8" ht="64" customHeight="1">
      <c r="A8" s="3" t="inlineStr">
        <is>
          <t>Worked example (sample week of 2026-03-16)</t>
        </is>
      </c>
      <c r="B8" s="2" t="inlineStr">
        <is>
          <t>With the sample rows still in the file: Haas VF-2 on 2026-03-18 is 9.5 hours against 8; Weld cell on 2026-03-16 is 10.0 hours against 8. Late: job 1710 op 3. Unscheduled: job 1944 op 1. Rush operations dated this week: 6. Machines over their weekly hours: 0. A week can be inside its weekly hours while a single day is red.</t>
        </is>
      </c>
    </row>
    <row r="9" ht="144" customHeight="1">
      <c r="A9" s="3" t="inlineStr">
        <is>
          <t>What this file will not do</t>
        </is>
      </c>
      <c r="B9" s="2" t="inlineStr">
        <is>
          <t>It will not sequence a routing, level the load, or push other jobs later when you insert one. It checks the hours and dates you typed. It covers Monday through Friday for one week. Saturday work has to be noted on the job or folded into Friday. A second shift is a higher hours-per-day number, not an automatic calendar. If several people edit the week at once, or the file only works because one person remembers which cells not to touch, a single spreadsheet is usually the wrong place to keep doing that.
Add more job or machine rows by copying the last row so the formulas come with it. Do not insert a row above the header.</t>
        </is>
      </c>
    </row>
    <row r="10" ht="36" customHeight="1">
      <c r="A10" s="3" t="inlineStr">
        <is>
          <t>Source</t>
        </is>
      </c>
      <c r="B10" s="2" t="inlineStr">
        <is>
          <t>Free to use and edit. The sample jobs, customers, and machine names are made up so the colors are visible before you delete them. exactapps.dev/job-shop-schedule-template</t>
        </is>
      </c>
    </row>
  </sheetData>
  <mergeCells count="1">
    <mergeCell ref="A2:B2"/>
  </mergeCells>
  <printOptions horizontalCentered="1"/>
  <pageMargins left="0.75" right="0.75" top="1" bottom="1" header="0.5" footer="0.5"/>
  <pageSetup orientation="portrait" paperSize="3" fitToHeight="1" fitToWidth="1"/>
  <headerFooter>
    <oddHeader/>
    <oddFooter>&amp;RJob shop schedule template</oddFooter>
    <evenHeader/>
    <evenFooter/>
    <firstHeader/>
    <firstFooter/>
  </headerFooter>
</worksheet>
</file>

<file path=xl/worksheets/sheet2.xml><?xml version="1.0" encoding="utf-8"?>
<worksheet xmlns="http://schemas.openxmlformats.org/spreadsheetml/2006/main">
  <sheetPr>
    <tabColor rgb="001D4ED8"/>
    <outlinePr summaryBelow="1" summaryRight="1"/>
    <pageSetUpPr fitToPage="1"/>
  </sheetPr>
  <dimension ref="A1:O65"/>
  <sheetViews>
    <sheetView showGridLines="0" zoomScale="110" workbookViewId="0">
      <pane ySplit="5" topLeftCell="A6" activePane="bottomLeft" state="frozen"/>
      <selection pane="bottomLeft" activeCell="A1" sqref="A1"/>
    </sheetView>
  </sheetViews>
  <sheetFormatPr baseColWidth="8" defaultRowHeight="15"/>
  <cols>
    <col width="14" customWidth="1" min="1" max="1"/>
    <col width="20" customWidth="1" min="2" max="2"/>
    <col width="16" customWidth="1" min="3" max="3"/>
    <col width="8" customWidth="1" min="4" max="4"/>
    <col width="16" customWidth="1" min="5" max="5"/>
    <col width="12" customWidth="1" min="6" max="6"/>
    <col width="8" customWidth="1" min="7" max="7"/>
    <col width="20" customWidth="1" min="8" max="8"/>
    <col width="18" customWidth="1" min="9" max="9"/>
    <col width="24" customWidth="1" min="10" max="10"/>
    <col width="20" customWidth="1" min="11" max="11"/>
    <col width="18" customWidth="1" min="12" max="12"/>
    <col width="16" customWidth="1" min="13" max="13"/>
    <col width="18" customWidth="1" min="14" max="14"/>
    <col width="14" customWidth="1" min="15" max="15"/>
  </cols>
  <sheetData>
    <row r="1">
      <c r="A1" s="1" t="inlineStr">
        <is>
          <t>Jobs and routing</t>
        </is>
      </c>
    </row>
    <row r="2" ht="36" customHeight="1">
      <c r="A2" s="4" t="inlineStr">
        <is>
          <t>One row per routing step. Repeat the job number on every step. Machine names must match the Machines sheet (spaces matter; capitalization does not). Yellow cells are where you type. Gray cells are formulas.</t>
        </is>
      </c>
    </row>
    <row r="4" ht="32" customHeight="1">
      <c r="A4" s="5" t="inlineStr">
        <is>
          <t>SAMPLE DATA — rows marked Sample are fictional. Delete them, or type over them and clear the Sample cell, before you trust the totals.</t>
        </is>
      </c>
      <c r="B4" s="6" t="n"/>
      <c r="C4" s="6" t="n"/>
      <c r="D4" s="6" t="n"/>
      <c r="E4" s="6" t="n"/>
      <c r="F4" s="6" t="n"/>
      <c r="G4" s="6" t="n"/>
      <c r="H4" s="6" t="n"/>
      <c r="I4" s="6" t="n"/>
      <c r="J4" s="6" t="n"/>
      <c r="K4" s="6" t="n"/>
      <c r="L4" s="6" t="n"/>
      <c r="M4" s="6" t="n"/>
      <c r="N4" s="6" t="n"/>
      <c r="O4" s="6" t="n"/>
    </row>
    <row r="5" ht="32" customHeight="1">
      <c r="A5" s="7" t="inlineStr">
        <is>
          <t>Job #</t>
        </is>
      </c>
      <c r="B5" s="7" t="inlineStr">
        <is>
          <t>Customer</t>
        </is>
      </c>
      <c r="C5" s="7" t="inlineStr">
        <is>
          <t>Part</t>
        </is>
      </c>
      <c r="D5" s="7" t="inlineStr">
        <is>
          <t>Qty</t>
        </is>
      </c>
      <c r="E5" s="7" t="inlineStr">
        <is>
          <t>Due date</t>
        </is>
      </c>
      <c r="F5" s="7" t="inlineStr">
        <is>
          <t>Priority</t>
        </is>
      </c>
      <c r="G5" s="7" t="inlineStr">
        <is>
          <t>Op #</t>
        </is>
      </c>
      <c r="H5" s="7" t="inlineStr">
        <is>
          <t>Operation</t>
        </is>
      </c>
      <c r="I5" s="7" t="inlineStr">
        <is>
          <t>Machine</t>
        </is>
      </c>
      <c r="J5" s="7" t="inlineStr">
        <is>
          <t>On machine list</t>
        </is>
      </c>
      <c r="K5" s="7" t="inlineStr">
        <is>
          <t>Hours (setup + run)</t>
        </is>
      </c>
      <c r="L5" s="7" t="inlineStr">
        <is>
          <t>Scheduled date</t>
        </is>
      </c>
      <c r="M5" s="7" t="inlineStr">
        <is>
          <t>Timing</t>
        </is>
      </c>
      <c r="N5" s="7" t="inlineStr">
        <is>
          <t>Job total hours</t>
        </is>
      </c>
      <c r="O5" s="7" t="inlineStr">
        <is>
          <t>Sample data</t>
        </is>
      </c>
    </row>
    <row r="6" ht="20" customHeight="1">
      <c r="A6" s="8" t="inlineStr">
        <is>
          <t>1842</t>
        </is>
      </c>
      <c r="B6" s="8" t="inlineStr">
        <is>
          <t>Northline</t>
        </is>
      </c>
      <c r="C6" s="8" t="inlineStr">
        <is>
          <t>Bracket</t>
        </is>
      </c>
      <c r="D6" s="9" t="n">
        <v>24</v>
      </c>
      <c r="E6" s="10" t="n">
        <v>46101</v>
      </c>
      <c r="F6" s="8" t="inlineStr">
        <is>
          <t>Normal</t>
        </is>
      </c>
      <c r="G6" s="8" t="n">
        <v>1</v>
      </c>
      <c r="H6" s="8" t="inlineStr">
        <is>
          <t>Saw blanks</t>
        </is>
      </c>
      <c r="I6" s="8" t="inlineStr">
        <is>
          <t>Saw</t>
        </is>
      </c>
      <c r="J6" s="11">
        <f>IF(I6="","",IF(COUNTIF(Machines!$A$6:$A$20,I6)&gt;0,"Yes","Not on Machines sheet"))</f>
        <v/>
      </c>
      <c r="K6" s="12" t="n">
        <v>2</v>
      </c>
      <c r="L6" s="10" t="n">
        <v>46097</v>
      </c>
      <c r="M6" s="11">
        <f>IF(A6="","",IF(OR(E6="",L6=""),"Unscheduled",IF(L6&gt;E6,"Late","On time")))</f>
        <v/>
      </c>
      <c r="N6" s="13">
        <f>IF(A6="","",SUMIF($A$6:$A$65,A6,$K$6:$K$65))</f>
        <v/>
      </c>
      <c r="O6" s="8" t="inlineStr">
        <is>
          <t>Sample</t>
        </is>
      </c>
    </row>
    <row r="7" ht="20" customHeight="1">
      <c r="A7" s="8" t="inlineStr">
        <is>
          <t>1842</t>
        </is>
      </c>
      <c r="B7" s="8" t="inlineStr">
        <is>
          <t>Northline</t>
        </is>
      </c>
      <c r="C7" s="8" t="inlineStr">
        <is>
          <t>Bracket</t>
        </is>
      </c>
      <c r="D7" s="9" t="n">
        <v>24</v>
      </c>
      <c r="E7" s="10" t="n">
        <v>46101</v>
      </c>
      <c r="F7" s="8" t="inlineStr">
        <is>
          <t>Normal</t>
        </is>
      </c>
      <c r="G7" s="8" t="n">
        <v>2</v>
      </c>
      <c r="H7" s="8" t="inlineStr">
        <is>
          <t>Mill</t>
        </is>
      </c>
      <c r="I7" s="8" t="inlineStr">
        <is>
          <t>Haas VF-2</t>
        </is>
      </c>
      <c r="J7" s="11">
        <f>IF(I7="","",IF(COUNTIF(Machines!$A$6:$A$20,I7)&gt;0,"Yes","Not on Machines sheet"))</f>
        <v/>
      </c>
      <c r="K7" s="12" t="n">
        <v>6.5</v>
      </c>
      <c r="L7" s="10" t="n">
        <v>46097</v>
      </c>
      <c r="M7" s="11">
        <f>IF(A7="","",IF(OR(E7="",L7=""),"Unscheduled",IF(L7&gt;E7,"Late","On time")))</f>
        <v/>
      </c>
      <c r="N7" s="13">
        <f>IF(A7="","",SUMIF($A$6:$A$65,A7,$K$6:$K$65))</f>
        <v/>
      </c>
      <c r="O7" s="8" t="inlineStr">
        <is>
          <t>Sample</t>
        </is>
      </c>
    </row>
    <row r="8" ht="20" customHeight="1">
      <c r="A8" s="8" t="inlineStr">
        <is>
          <t>1842</t>
        </is>
      </c>
      <c r="B8" s="8" t="inlineStr">
        <is>
          <t>Northline</t>
        </is>
      </c>
      <c r="C8" s="8" t="inlineStr">
        <is>
          <t>Bracket</t>
        </is>
      </c>
      <c r="D8" s="9" t="n">
        <v>24</v>
      </c>
      <c r="E8" s="10" t="n">
        <v>46101</v>
      </c>
      <c r="F8" s="8" t="inlineStr">
        <is>
          <t>Normal</t>
        </is>
      </c>
      <c r="G8" s="8" t="n">
        <v>3</v>
      </c>
      <c r="H8" s="8" t="inlineStr">
        <is>
          <t>Mill finish</t>
        </is>
      </c>
      <c r="I8" s="8" t="inlineStr">
        <is>
          <t>Haas VF-2</t>
        </is>
      </c>
      <c r="J8" s="11">
        <f>IF(I8="","",IF(COUNTIF(Machines!$A$6:$A$20,I8)&gt;0,"Yes","Not on Machines sheet"))</f>
        <v/>
      </c>
      <c r="K8" s="12" t="n">
        <v>4</v>
      </c>
      <c r="L8" s="10" t="n">
        <v>46098</v>
      </c>
      <c r="M8" s="11">
        <f>IF(A8="","",IF(OR(E8="",L8=""),"Unscheduled",IF(L8&gt;E8,"Late","On time")))</f>
        <v/>
      </c>
      <c r="N8" s="13">
        <f>IF(A8="","",SUMIF($A$6:$A$65,A8,$K$6:$K$65))</f>
        <v/>
      </c>
      <c r="O8" s="8" t="inlineStr">
        <is>
          <t>Sample</t>
        </is>
      </c>
    </row>
    <row r="9" ht="20" customHeight="1">
      <c r="A9" s="8" t="inlineStr">
        <is>
          <t>1766</t>
        </is>
      </c>
      <c r="B9" s="8" t="inlineStr">
        <is>
          <t>Harbor Castings</t>
        </is>
      </c>
      <c r="C9" s="8" t="inlineStr">
        <is>
          <t>Housing</t>
        </is>
      </c>
      <c r="D9" s="9" t="n">
        <v>12</v>
      </c>
      <c r="E9" s="10" t="n">
        <v>46101</v>
      </c>
      <c r="F9" s="8" t="inlineStr">
        <is>
          <t>Normal</t>
        </is>
      </c>
      <c r="G9" s="8" t="n">
        <v>1</v>
      </c>
      <c r="H9" s="8" t="inlineStr">
        <is>
          <t>Mill</t>
        </is>
      </c>
      <c r="I9" s="8" t="inlineStr">
        <is>
          <t>Haas VF-2</t>
        </is>
      </c>
      <c r="J9" s="11">
        <f>IF(I9="","",IF(COUNTIF(Machines!$A$6:$A$20,I9)&gt;0,"Yes","Not on Machines sheet"))</f>
        <v/>
      </c>
      <c r="K9" s="12" t="n">
        <v>5</v>
      </c>
      <c r="L9" s="10" t="n">
        <v>46100</v>
      </c>
      <c r="M9" s="11">
        <f>IF(A9="","",IF(OR(E9="",L9=""),"Unscheduled",IF(L9&gt;E9,"Late","On time")))</f>
        <v/>
      </c>
      <c r="N9" s="13">
        <f>IF(A9="","",SUMIF($A$6:$A$65,A9,$K$6:$K$65))</f>
        <v/>
      </c>
      <c r="O9" s="8" t="inlineStr">
        <is>
          <t>Sample</t>
        </is>
      </c>
    </row>
    <row r="10" ht="20" customHeight="1">
      <c r="A10" s="8" t="inlineStr">
        <is>
          <t>1766</t>
        </is>
      </c>
      <c r="B10" s="8" t="inlineStr">
        <is>
          <t>Harbor Castings</t>
        </is>
      </c>
      <c r="C10" s="8" t="inlineStr">
        <is>
          <t>Housing</t>
        </is>
      </c>
      <c r="D10" s="9" t="n">
        <v>12</v>
      </c>
      <c r="E10" s="10" t="n">
        <v>46101</v>
      </c>
      <c r="F10" s="8" t="inlineStr">
        <is>
          <t>Normal</t>
        </is>
      </c>
      <c r="G10" s="8" t="n">
        <v>2</v>
      </c>
      <c r="H10" s="8" t="inlineStr">
        <is>
          <t>Mill finish</t>
        </is>
      </c>
      <c r="I10" s="8" t="inlineStr">
        <is>
          <t>Haas VF-2</t>
        </is>
      </c>
      <c r="J10" s="11">
        <f>IF(I10="","",IF(COUNTIF(Machines!$A$6:$A$20,I10)&gt;0,"Yes","Not on Machines sheet"))</f>
        <v/>
      </c>
      <c r="K10" s="12" t="n">
        <v>3.5</v>
      </c>
      <c r="L10" s="10" t="n">
        <v>46101</v>
      </c>
      <c r="M10" s="11">
        <f>IF(A10="","",IF(OR(E10="",L10=""),"Unscheduled",IF(L10&gt;E10,"Late","On time")))</f>
        <v/>
      </c>
      <c r="N10" s="13">
        <f>IF(A10="","",SUMIF($A$6:$A$65,A10,$K$6:$K$65))</f>
        <v/>
      </c>
      <c r="O10" s="8" t="inlineStr">
        <is>
          <t>Sample</t>
        </is>
      </c>
    </row>
    <row r="11" ht="20" customHeight="1">
      <c r="A11" s="8" t="inlineStr">
        <is>
          <t>1888</t>
        </is>
      </c>
      <c r="B11" s="8" t="inlineStr">
        <is>
          <t>Apex Drives</t>
        </is>
      </c>
      <c r="C11" s="8" t="inlineStr">
        <is>
          <t>Shaft</t>
        </is>
      </c>
      <c r="D11" s="9" t="n">
        <v>30</v>
      </c>
      <c r="E11" s="10" t="n">
        <v>46100</v>
      </c>
      <c r="F11" s="8" t="inlineStr">
        <is>
          <t>High</t>
        </is>
      </c>
      <c r="G11" s="8" t="n">
        <v>1</v>
      </c>
      <c r="H11" s="8" t="inlineStr">
        <is>
          <t>Setup and turn</t>
        </is>
      </c>
      <c r="I11" s="8" t="inlineStr">
        <is>
          <t>Mazak QT-250</t>
        </is>
      </c>
      <c r="J11" s="11">
        <f>IF(I11="","",IF(COUNTIF(Machines!$A$6:$A$20,I11)&gt;0,"Yes","Not on Machines sheet"))</f>
        <v/>
      </c>
      <c r="K11" s="12" t="n">
        <v>2</v>
      </c>
      <c r="L11" s="10" t="n">
        <v>46097</v>
      </c>
      <c r="M11" s="11">
        <f>IF(A11="","",IF(OR(E11="",L11=""),"Unscheduled",IF(L11&gt;E11,"Late","On time")))</f>
        <v/>
      </c>
      <c r="N11" s="13">
        <f>IF(A11="","",SUMIF($A$6:$A$65,A11,$K$6:$K$65))</f>
        <v/>
      </c>
      <c r="O11" s="8" t="inlineStr">
        <is>
          <t>Sample</t>
        </is>
      </c>
    </row>
    <row r="12" ht="20" customHeight="1">
      <c r="A12" s="8" t="inlineStr">
        <is>
          <t>1888</t>
        </is>
      </c>
      <c r="B12" s="8" t="inlineStr">
        <is>
          <t>Apex Drives</t>
        </is>
      </c>
      <c r="C12" s="8" t="inlineStr">
        <is>
          <t>Shaft</t>
        </is>
      </c>
      <c r="D12" s="9" t="n">
        <v>30</v>
      </c>
      <c r="E12" s="10" t="n">
        <v>46100</v>
      </c>
      <c r="F12" s="8" t="inlineStr">
        <is>
          <t>High</t>
        </is>
      </c>
      <c r="G12" s="8" t="n">
        <v>2</v>
      </c>
      <c r="H12" s="8" t="inlineStr">
        <is>
          <t>Turn</t>
        </is>
      </c>
      <c r="I12" s="8" t="inlineStr">
        <is>
          <t>Mazak QT-250</t>
        </is>
      </c>
      <c r="J12" s="11">
        <f>IF(I12="","",IF(COUNTIF(Machines!$A$6:$A$20,I12)&gt;0,"Yes","Not on Machines sheet"))</f>
        <v/>
      </c>
      <c r="K12" s="12" t="n">
        <v>7.5</v>
      </c>
      <c r="L12" s="10" t="n">
        <v>46098</v>
      </c>
      <c r="M12" s="11">
        <f>IF(A12="","",IF(OR(E12="",L12=""),"Unscheduled",IF(L12&gt;E12,"Late","On time")))</f>
        <v/>
      </c>
      <c r="N12" s="13">
        <f>IF(A12="","",SUMIF($A$6:$A$65,A12,$K$6:$K$65))</f>
        <v/>
      </c>
      <c r="O12" s="8" t="inlineStr">
        <is>
          <t>Sample</t>
        </is>
      </c>
    </row>
    <row r="13" ht="20" customHeight="1">
      <c r="A13" s="8" t="inlineStr">
        <is>
          <t>1888</t>
        </is>
      </c>
      <c r="B13" s="8" t="inlineStr">
        <is>
          <t>Apex Drives</t>
        </is>
      </c>
      <c r="C13" s="8" t="inlineStr">
        <is>
          <t>Shaft</t>
        </is>
      </c>
      <c r="D13" s="9" t="n">
        <v>30</v>
      </c>
      <c r="E13" s="10" t="n">
        <v>46100</v>
      </c>
      <c r="F13" s="8" t="inlineStr">
        <is>
          <t>High</t>
        </is>
      </c>
      <c r="G13" s="8" t="n">
        <v>3</v>
      </c>
      <c r="H13" s="8" t="inlineStr">
        <is>
          <t>Turn</t>
        </is>
      </c>
      <c r="I13" s="8" t="inlineStr">
        <is>
          <t>Mazak QT-250</t>
        </is>
      </c>
      <c r="J13" s="11">
        <f>IF(I13="","",IF(COUNTIF(Machines!$A$6:$A$20,I13)&gt;0,"Yes","Not on Machines sheet"))</f>
        <v/>
      </c>
      <c r="K13" s="12" t="n">
        <v>7.5</v>
      </c>
      <c r="L13" s="10" t="n">
        <v>46099</v>
      </c>
      <c r="M13" s="11">
        <f>IF(A13="","",IF(OR(E13="",L13=""),"Unscheduled",IF(L13&gt;E13,"Late","On time")))</f>
        <v/>
      </c>
      <c r="N13" s="13">
        <f>IF(A13="","",SUMIF($A$6:$A$65,A13,$K$6:$K$65))</f>
        <v/>
      </c>
      <c r="O13" s="8" t="inlineStr">
        <is>
          <t>Sample</t>
        </is>
      </c>
    </row>
    <row r="14" ht="20" customHeight="1">
      <c r="A14" s="8" t="inlineStr">
        <is>
          <t>1888</t>
        </is>
      </c>
      <c r="B14" s="8" t="inlineStr">
        <is>
          <t>Apex Drives</t>
        </is>
      </c>
      <c r="C14" s="8" t="inlineStr">
        <is>
          <t>Shaft</t>
        </is>
      </c>
      <c r="D14" s="9" t="n">
        <v>30</v>
      </c>
      <c r="E14" s="10" t="n">
        <v>46100</v>
      </c>
      <c r="F14" s="8" t="inlineStr">
        <is>
          <t>High</t>
        </is>
      </c>
      <c r="G14" s="8" t="n">
        <v>4</v>
      </c>
      <c r="H14" s="8" t="inlineStr">
        <is>
          <t>Finish turn</t>
        </is>
      </c>
      <c r="I14" s="8" t="inlineStr">
        <is>
          <t>Mazak QT-250</t>
        </is>
      </c>
      <c r="J14" s="11">
        <f>IF(I14="","",IF(COUNTIF(Machines!$A$6:$A$20,I14)&gt;0,"Yes","Not on Machines sheet"))</f>
        <v/>
      </c>
      <c r="K14" s="12" t="n">
        <v>4</v>
      </c>
      <c r="L14" s="10" t="n">
        <v>46100</v>
      </c>
      <c r="M14" s="11">
        <f>IF(A14="","",IF(OR(E14="",L14=""),"Unscheduled",IF(L14&gt;E14,"Late","On time")))</f>
        <v/>
      </c>
      <c r="N14" s="13">
        <f>IF(A14="","",SUMIF($A$6:$A$65,A14,$K$6:$K$65))</f>
        <v/>
      </c>
      <c r="O14" s="8" t="inlineStr">
        <is>
          <t>Sample</t>
        </is>
      </c>
    </row>
    <row r="15" ht="20" customHeight="1">
      <c r="A15" s="8" t="inlineStr">
        <is>
          <t>1710</t>
        </is>
      </c>
      <c r="B15" s="8" t="inlineStr">
        <is>
          <t>Ridge Fab</t>
        </is>
      </c>
      <c r="C15" s="8" t="inlineStr">
        <is>
          <t>Frame</t>
        </is>
      </c>
      <c r="D15" s="9" t="n">
        <v>8</v>
      </c>
      <c r="E15" s="10" t="n">
        <v>46098</v>
      </c>
      <c r="F15" s="8" t="inlineStr">
        <is>
          <t>High</t>
        </is>
      </c>
      <c r="G15" s="8" t="n">
        <v>1</v>
      </c>
      <c r="H15" s="8" t="inlineStr">
        <is>
          <t>Weld</t>
        </is>
      </c>
      <c r="I15" s="8" t="inlineStr">
        <is>
          <t>Weld cell</t>
        </is>
      </c>
      <c r="J15" s="11">
        <f>IF(I15="","",IF(COUNTIF(Machines!$A$6:$A$20,I15)&gt;0,"Yes","Not on Machines sheet"))</f>
        <v/>
      </c>
      <c r="K15" s="12" t="n">
        <v>6</v>
      </c>
      <c r="L15" s="10" t="n">
        <v>46097</v>
      </c>
      <c r="M15" s="11">
        <f>IF(A15="","",IF(OR(E15="",L15=""),"Unscheduled",IF(L15&gt;E15,"Late","On time")))</f>
        <v/>
      </c>
      <c r="N15" s="13">
        <f>IF(A15="","",SUMIF($A$6:$A$65,A15,$K$6:$K$65))</f>
        <v/>
      </c>
      <c r="O15" s="8" t="inlineStr">
        <is>
          <t>Sample</t>
        </is>
      </c>
    </row>
    <row r="16" ht="20" customHeight="1">
      <c r="A16" s="8" t="inlineStr">
        <is>
          <t>1710</t>
        </is>
      </c>
      <c r="B16" s="8" t="inlineStr">
        <is>
          <t>Ridge Fab</t>
        </is>
      </c>
      <c r="C16" s="8" t="inlineStr">
        <is>
          <t>Frame</t>
        </is>
      </c>
      <c r="D16" s="9" t="n">
        <v>8</v>
      </c>
      <c r="E16" s="10" t="n">
        <v>46098</v>
      </c>
      <c r="F16" s="8" t="inlineStr">
        <is>
          <t>High</t>
        </is>
      </c>
      <c r="G16" s="8" t="n">
        <v>2</v>
      </c>
      <c r="H16" s="8" t="inlineStr">
        <is>
          <t>Weld</t>
        </is>
      </c>
      <c r="I16" s="8" t="inlineStr">
        <is>
          <t>Weld cell</t>
        </is>
      </c>
      <c r="J16" s="11">
        <f>IF(I16="","",IF(COUNTIF(Machines!$A$6:$A$20,I16)&gt;0,"Yes","Not on Machines sheet"))</f>
        <v/>
      </c>
      <c r="K16" s="12" t="n">
        <v>6</v>
      </c>
      <c r="L16" s="10" t="n">
        <v>46098</v>
      </c>
      <c r="M16" s="11">
        <f>IF(A16="","",IF(OR(E16="",L16=""),"Unscheduled",IF(L16&gt;E16,"Late","On time")))</f>
        <v/>
      </c>
      <c r="N16" s="13">
        <f>IF(A16="","",SUMIF($A$6:$A$65,A16,$K$6:$K$65))</f>
        <v/>
      </c>
      <c r="O16" s="8" t="inlineStr">
        <is>
          <t>Sample</t>
        </is>
      </c>
    </row>
    <row r="17" ht="20" customHeight="1">
      <c r="A17" s="8" t="inlineStr">
        <is>
          <t>1710</t>
        </is>
      </c>
      <c r="B17" s="8" t="inlineStr">
        <is>
          <t>Ridge Fab</t>
        </is>
      </c>
      <c r="C17" s="8" t="inlineStr">
        <is>
          <t>Frame</t>
        </is>
      </c>
      <c r="D17" s="9" t="n">
        <v>8</v>
      </c>
      <c r="E17" s="10" t="n">
        <v>46098</v>
      </c>
      <c r="F17" s="8" t="inlineStr">
        <is>
          <t>High</t>
        </is>
      </c>
      <c r="G17" s="8" t="n">
        <v>3</v>
      </c>
      <c r="H17" s="8" t="inlineStr">
        <is>
          <t>Weld</t>
        </is>
      </c>
      <c r="I17" s="8" t="inlineStr">
        <is>
          <t>Weld cell</t>
        </is>
      </c>
      <c r="J17" s="11">
        <f>IF(I17="","",IF(COUNTIF(Machines!$A$6:$A$20,I17)&gt;0,"Yes","Not on Machines sheet"))</f>
        <v/>
      </c>
      <c r="K17" s="12" t="n">
        <v>4</v>
      </c>
      <c r="L17" s="10" t="n">
        <v>46099</v>
      </c>
      <c r="M17" s="11">
        <f>IF(A17="","",IF(OR(E17="",L17=""),"Unscheduled",IF(L17&gt;E17,"Late","On time")))</f>
        <v/>
      </c>
      <c r="N17" s="13">
        <f>IF(A17="","",SUMIF($A$6:$A$65,A17,$K$6:$K$65))</f>
        <v/>
      </c>
      <c r="O17" s="8" t="inlineStr">
        <is>
          <t>Sample</t>
        </is>
      </c>
    </row>
    <row r="18" ht="20" customHeight="1">
      <c r="A18" s="8" t="inlineStr">
        <is>
          <t>1901</t>
        </is>
      </c>
      <c r="B18" s="8" t="inlineStr">
        <is>
          <t>Keystone</t>
        </is>
      </c>
      <c r="C18" s="8" t="inlineStr">
        <is>
          <t>Cover</t>
        </is>
      </c>
      <c r="D18" s="9" t="n">
        <v>6</v>
      </c>
      <c r="E18" s="10" t="n">
        <v>46101</v>
      </c>
      <c r="F18" s="8" t="inlineStr">
        <is>
          <t>Rush</t>
        </is>
      </c>
      <c r="G18" s="8" t="n">
        <v>1</v>
      </c>
      <c r="H18" s="8" t="inlineStr">
        <is>
          <t>Saw blanks</t>
        </is>
      </c>
      <c r="I18" s="8" t="inlineStr">
        <is>
          <t>Saw</t>
        </is>
      </c>
      <c r="J18" s="11">
        <f>IF(I18="","",IF(COUNTIF(Machines!$A$6:$A$20,I18)&gt;0,"Yes","Not on Machines sheet"))</f>
        <v/>
      </c>
      <c r="K18" s="12" t="n">
        <v>1.5</v>
      </c>
      <c r="L18" s="10" t="n">
        <v>46099</v>
      </c>
      <c r="M18" s="11">
        <f>IF(A18="","",IF(OR(E18="",L18=""),"Unscheduled",IF(L18&gt;E18,"Late","On time")))</f>
        <v/>
      </c>
      <c r="N18" s="13">
        <f>IF(A18="","",SUMIF($A$6:$A$65,A18,$K$6:$K$65))</f>
        <v/>
      </c>
      <c r="O18" s="8" t="inlineStr">
        <is>
          <t>Sample</t>
        </is>
      </c>
    </row>
    <row r="19" ht="20" customHeight="1">
      <c r="A19" s="8" t="inlineStr">
        <is>
          <t>1901</t>
        </is>
      </c>
      <c r="B19" s="8" t="inlineStr">
        <is>
          <t>Keystone</t>
        </is>
      </c>
      <c r="C19" s="8" t="inlineStr">
        <is>
          <t>Cover</t>
        </is>
      </c>
      <c r="D19" s="9" t="n">
        <v>6</v>
      </c>
      <c r="E19" s="10" t="n">
        <v>46101</v>
      </c>
      <c r="F19" s="8" t="inlineStr">
        <is>
          <t>Rush</t>
        </is>
      </c>
      <c r="G19" s="8" t="n">
        <v>2</v>
      </c>
      <c r="H19" s="8" t="inlineStr">
        <is>
          <t>Mill</t>
        </is>
      </c>
      <c r="I19" s="8" t="inlineStr">
        <is>
          <t>Haas VF-2</t>
        </is>
      </c>
      <c r="J19" s="11">
        <f>IF(I19="","",IF(COUNTIF(Machines!$A$6:$A$20,I19)&gt;0,"Yes","Not on Machines sheet"))</f>
        <v/>
      </c>
      <c r="K19" s="12" t="n">
        <v>7</v>
      </c>
      <c r="L19" s="10" t="n">
        <v>46099</v>
      </c>
      <c r="M19" s="11">
        <f>IF(A19="","",IF(OR(E19="",L19=""),"Unscheduled",IF(L19&gt;E19,"Late","On time")))</f>
        <v/>
      </c>
      <c r="N19" s="13">
        <f>IF(A19="","",SUMIF($A$6:$A$65,A19,$K$6:$K$65))</f>
        <v/>
      </c>
      <c r="O19" s="8" t="inlineStr">
        <is>
          <t>Sample</t>
        </is>
      </c>
    </row>
    <row r="20" ht="20" customHeight="1">
      <c r="A20" s="8" t="inlineStr">
        <is>
          <t>1901</t>
        </is>
      </c>
      <c r="B20" s="8" t="inlineStr">
        <is>
          <t>Keystone</t>
        </is>
      </c>
      <c r="C20" s="8" t="inlineStr">
        <is>
          <t>Cover</t>
        </is>
      </c>
      <c r="D20" s="9" t="n">
        <v>6</v>
      </c>
      <c r="E20" s="10" t="n">
        <v>46101</v>
      </c>
      <c r="F20" s="8" t="inlineStr">
        <is>
          <t>Rush</t>
        </is>
      </c>
      <c r="G20" s="8" t="n">
        <v>3</v>
      </c>
      <c r="H20" s="8" t="inlineStr">
        <is>
          <t>Weld</t>
        </is>
      </c>
      <c r="I20" s="8" t="inlineStr">
        <is>
          <t>Weld cell</t>
        </is>
      </c>
      <c r="J20" s="11">
        <f>IF(I20="","",IF(COUNTIF(Machines!$A$6:$A$20,I20)&gt;0,"Yes","Not on Machines sheet"))</f>
        <v/>
      </c>
      <c r="K20" s="12" t="n">
        <v>5</v>
      </c>
      <c r="L20" s="10" t="n">
        <v>46100</v>
      </c>
      <c r="M20" s="11">
        <f>IF(A20="","",IF(OR(E20="",L20=""),"Unscheduled",IF(L20&gt;E20,"Late","On time")))</f>
        <v/>
      </c>
      <c r="N20" s="13">
        <f>IF(A20="","",SUMIF($A$6:$A$65,A20,$K$6:$K$65))</f>
        <v/>
      </c>
      <c r="O20" s="8" t="inlineStr">
        <is>
          <t>Sample</t>
        </is>
      </c>
    </row>
    <row r="21" ht="20" customHeight="1">
      <c r="A21" s="8" t="inlineStr">
        <is>
          <t>1901</t>
        </is>
      </c>
      <c r="B21" s="8" t="inlineStr">
        <is>
          <t>Keystone</t>
        </is>
      </c>
      <c r="C21" s="8" t="inlineStr">
        <is>
          <t>Cover</t>
        </is>
      </c>
      <c r="D21" s="9" t="n">
        <v>6</v>
      </c>
      <c r="E21" s="10" t="n">
        <v>46101</v>
      </c>
      <c r="F21" s="8" t="inlineStr">
        <is>
          <t>Rush</t>
        </is>
      </c>
      <c r="G21" s="8" t="n">
        <v>4</v>
      </c>
      <c r="H21" s="8" t="inlineStr">
        <is>
          <t>Inspect</t>
        </is>
      </c>
      <c r="I21" s="8" t="inlineStr">
        <is>
          <t>Inspection</t>
        </is>
      </c>
      <c r="J21" s="11">
        <f>IF(I21="","",IF(COUNTIF(Machines!$A$6:$A$20,I21)&gt;0,"Yes","Not on Machines sheet"))</f>
        <v/>
      </c>
      <c r="K21" s="12" t="n">
        <v>1</v>
      </c>
      <c r="L21" s="10" t="n">
        <v>46101</v>
      </c>
      <c r="M21" s="11">
        <f>IF(A21="","",IF(OR(E21="",L21=""),"Unscheduled",IF(L21&gt;E21,"Late","On time")))</f>
        <v/>
      </c>
      <c r="N21" s="13">
        <f>IF(A21="","",SUMIF($A$6:$A$65,A21,$K$6:$K$65))</f>
        <v/>
      </c>
      <c r="O21" s="8" t="inlineStr">
        <is>
          <t>Sample</t>
        </is>
      </c>
    </row>
    <row r="22" ht="20" customHeight="1">
      <c r="A22" s="8" t="inlineStr">
        <is>
          <t>1922</t>
        </is>
      </c>
      <c r="B22" s="8" t="inlineStr">
        <is>
          <t>Sample Stampings</t>
        </is>
      </c>
      <c r="C22" s="8" t="inlineStr">
        <is>
          <t>Plate</t>
        </is>
      </c>
      <c r="D22" s="9" t="n">
        <v>15</v>
      </c>
      <c r="E22" s="10" t="n">
        <v>46101</v>
      </c>
      <c r="F22" s="8" t="inlineStr">
        <is>
          <t>Normal</t>
        </is>
      </c>
      <c r="G22" s="8" t="n">
        <v>1</v>
      </c>
      <c r="H22" s="8" t="inlineStr">
        <is>
          <t>Weld</t>
        </is>
      </c>
      <c r="I22" s="8" t="inlineStr">
        <is>
          <t>Weld cell</t>
        </is>
      </c>
      <c r="J22" s="11">
        <f>IF(I22="","",IF(COUNTIF(Machines!$A$6:$A$20,I22)&gt;0,"Yes","Not on Machines sheet"))</f>
        <v/>
      </c>
      <c r="K22" s="12" t="n">
        <v>4</v>
      </c>
      <c r="L22" s="10" t="n">
        <v>46097</v>
      </c>
      <c r="M22" s="11">
        <f>IF(A22="","",IF(OR(E22="",L22=""),"Unscheduled",IF(L22&gt;E22,"Late","On time")))</f>
        <v/>
      </c>
      <c r="N22" s="13">
        <f>IF(A22="","",SUMIF($A$6:$A$65,A22,$K$6:$K$65))</f>
        <v/>
      </c>
      <c r="O22" s="8" t="inlineStr">
        <is>
          <t>Sample</t>
        </is>
      </c>
    </row>
    <row r="23" ht="20" customHeight="1">
      <c r="A23" s="8" t="inlineStr">
        <is>
          <t>1922</t>
        </is>
      </c>
      <c r="B23" s="8" t="inlineStr">
        <is>
          <t>Sample Stampings</t>
        </is>
      </c>
      <c r="C23" s="8" t="inlineStr">
        <is>
          <t>Plate</t>
        </is>
      </c>
      <c r="D23" s="9" t="n">
        <v>15</v>
      </c>
      <c r="E23" s="10" t="n">
        <v>46101</v>
      </c>
      <c r="F23" s="8" t="inlineStr">
        <is>
          <t>Normal</t>
        </is>
      </c>
      <c r="G23" s="8" t="n">
        <v>2</v>
      </c>
      <c r="H23" s="8" t="inlineStr">
        <is>
          <t>Inspect</t>
        </is>
      </c>
      <c r="I23" s="8" t="inlineStr">
        <is>
          <t>Inspection</t>
        </is>
      </c>
      <c r="J23" s="11">
        <f>IF(I23="","",IF(COUNTIF(Machines!$A$6:$A$20,I23)&gt;0,"Yes","Not on Machines sheet"))</f>
        <v/>
      </c>
      <c r="K23" s="12" t="n">
        <v>1.5</v>
      </c>
      <c r="L23" s="10" t="n">
        <v>46100</v>
      </c>
      <c r="M23" s="11">
        <f>IF(A23="","",IF(OR(E23="",L23=""),"Unscheduled",IF(L23&gt;E23,"Late","On time")))</f>
        <v/>
      </c>
      <c r="N23" s="13">
        <f>IF(A23="","",SUMIF($A$6:$A$65,A23,$K$6:$K$65))</f>
        <v/>
      </c>
      <c r="O23" s="8" t="inlineStr">
        <is>
          <t>Sample</t>
        </is>
      </c>
    </row>
    <row r="24" ht="20" customHeight="1">
      <c r="A24" s="8" t="inlineStr">
        <is>
          <t>1930</t>
        </is>
      </c>
      <c r="B24" s="8" t="inlineStr">
        <is>
          <t>Inland Tool</t>
        </is>
      </c>
      <c r="C24" s="8" t="inlineStr">
        <is>
          <t>Fixture</t>
        </is>
      </c>
      <c r="D24" s="9" t="n">
        <v>4</v>
      </c>
      <c r="E24" s="10" t="n">
        <v>46099</v>
      </c>
      <c r="F24" s="8" t="inlineStr">
        <is>
          <t>Rush</t>
        </is>
      </c>
      <c r="G24" s="8" t="n">
        <v>1</v>
      </c>
      <c r="H24" s="8" t="inlineStr">
        <is>
          <t>Mill</t>
        </is>
      </c>
      <c r="I24" s="8" t="inlineStr">
        <is>
          <t>Haas VF-2</t>
        </is>
      </c>
      <c r="J24" s="11">
        <f>IF(I24="","",IF(COUNTIF(Machines!$A$6:$A$20,I24)&gt;0,"Yes","Not on Machines sheet"))</f>
        <v/>
      </c>
      <c r="K24" s="12" t="n">
        <v>2.5</v>
      </c>
      <c r="L24" s="10" t="n">
        <v>46099</v>
      </c>
      <c r="M24" s="11">
        <f>IF(A24="","",IF(OR(E24="",L24=""),"Unscheduled",IF(L24&gt;E24,"Late","On time")))</f>
        <v/>
      </c>
      <c r="N24" s="13">
        <f>IF(A24="","",SUMIF($A$6:$A$65,A24,$K$6:$K$65))</f>
        <v/>
      </c>
      <c r="O24" s="8" t="inlineStr">
        <is>
          <t>Sample</t>
        </is>
      </c>
    </row>
    <row r="25" ht="20" customHeight="1">
      <c r="A25" s="8" t="inlineStr">
        <is>
          <t>1930</t>
        </is>
      </c>
      <c r="B25" s="8" t="inlineStr">
        <is>
          <t>Inland Tool</t>
        </is>
      </c>
      <c r="C25" s="8" t="inlineStr">
        <is>
          <t>Fixture</t>
        </is>
      </c>
      <c r="D25" s="9" t="n">
        <v>4</v>
      </c>
      <c r="E25" s="10" t="n">
        <v>46099</v>
      </c>
      <c r="F25" s="8" t="inlineStr">
        <is>
          <t>Rush</t>
        </is>
      </c>
      <c r="G25" s="8" t="n">
        <v>2</v>
      </c>
      <c r="H25" s="8" t="inlineStr">
        <is>
          <t>Inspect</t>
        </is>
      </c>
      <c r="I25" s="8" t="inlineStr">
        <is>
          <t>Inspection</t>
        </is>
      </c>
      <c r="J25" s="11">
        <f>IF(I25="","",IF(COUNTIF(Machines!$A$6:$A$20,I25)&gt;0,"Yes","Not on Machines sheet"))</f>
        <v/>
      </c>
      <c r="K25" s="12" t="n">
        <v>0.5</v>
      </c>
      <c r="L25" s="10" t="n">
        <v>46099</v>
      </c>
      <c r="M25" s="11">
        <f>IF(A25="","",IF(OR(E25="",L25=""),"Unscheduled",IF(L25&gt;E25,"Late","On time")))</f>
        <v/>
      </c>
      <c r="N25" s="13">
        <f>IF(A25="","",SUMIF($A$6:$A$65,A25,$K$6:$K$65))</f>
        <v/>
      </c>
      <c r="O25" s="8" t="inlineStr">
        <is>
          <t>Sample</t>
        </is>
      </c>
    </row>
    <row r="26" ht="20" customHeight="1">
      <c r="A26" s="8" t="inlineStr">
        <is>
          <t>1944</t>
        </is>
      </c>
      <c r="B26" s="8" t="inlineStr">
        <is>
          <t>Demo Hydraulics</t>
        </is>
      </c>
      <c r="C26" s="8" t="inlineStr">
        <is>
          <t>Manifold</t>
        </is>
      </c>
      <c r="D26" s="9" t="n">
        <v>10</v>
      </c>
      <c r="E26" s="10" t="n">
        <v>46101</v>
      </c>
      <c r="F26" s="8" t="inlineStr">
        <is>
          <t>Normal</t>
        </is>
      </c>
      <c r="G26" s="8" t="n">
        <v>1</v>
      </c>
      <c r="H26" s="8" t="inlineStr">
        <is>
          <t>Mill</t>
        </is>
      </c>
      <c r="I26" s="8" t="inlineStr">
        <is>
          <t>Haas VF-2</t>
        </is>
      </c>
      <c r="J26" s="11">
        <f>IF(I26="","",IF(COUNTIF(Machines!$A$6:$A$20,I26)&gt;0,"Yes","Not on Machines sheet"))</f>
        <v/>
      </c>
      <c r="K26" s="12" t="n">
        <v>3</v>
      </c>
      <c r="L26" s="10" t="n"/>
      <c r="M26" s="11">
        <f>IF(A26="","",IF(OR(E26="",L26=""),"Unscheduled",IF(L26&gt;E26,"Late","On time")))</f>
        <v/>
      </c>
      <c r="N26" s="13">
        <f>IF(A26="","",SUMIF($A$6:$A$65,A26,$K$6:$K$65))</f>
        <v/>
      </c>
      <c r="O26" s="8" t="inlineStr">
        <is>
          <t>Sample</t>
        </is>
      </c>
    </row>
    <row r="27" ht="20" customHeight="1">
      <c r="A27" s="8" t="n"/>
      <c r="B27" s="8" t="n"/>
      <c r="C27" s="8" t="n"/>
      <c r="D27" s="9" t="n"/>
      <c r="E27" s="10" t="n"/>
      <c r="F27" s="8" t="n"/>
      <c r="G27" s="8" t="n"/>
      <c r="H27" s="8" t="n"/>
      <c r="I27" s="8" t="n"/>
      <c r="J27" s="11">
        <f>IF(I27="","",IF(COUNTIF(Machines!$A$6:$A$20,I27)&gt;0,"Yes","Not on Machines sheet"))</f>
        <v/>
      </c>
      <c r="K27" s="12" t="n"/>
      <c r="L27" s="10" t="n"/>
      <c r="M27" s="11">
        <f>IF(A27="","",IF(OR(E27="",L27=""),"Unscheduled",IF(L27&gt;E27,"Late","On time")))</f>
        <v/>
      </c>
      <c r="N27" s="13">
        <f>IF(A27="","",SUMIF($A$6:$A$65,A27,$K$6:$K$65))</f>
        <v/>
      </c>
      <c r="O27" s="8" t="n"/>
    </row>
    <row r="28" ht="20" customHeight="1">
      <c r="A28" s="8" t="n"/>
      <c r="B28" s="8" t="n"/>
      <c r="C28" s="8" t="n"/>
      <c r="D28" s="9" t="n"/>
      <c r="E28" s="10" t="n"/>
      <c r="F28" s="8" t="n"/>
      <c r="G28" s="8" t="n"/>
      <c r="H28" s="8" t="n"/>
      <c r="I28" s="8" t="n"/>
      <c r="J28" s="11">
        <f>IF(I28="","",IF(COUNTIF(Machines!$A$6:$A$20,I28)&gt;0,"Yes","Not on Machines sheet"))</f>
        <v/>
      </c>
      <c r="K28" s="12" t="n"/>
      <c r="L28" s="10" t="n"/>
      <c r="M28" s="11">
        <f>IF(A28="","",IF(OR(E28="",L28=""),"Unscheduled",IF(L28&gt;E28,"Late","On time")))</f>
        <v/>
      </c>
      <c r="N28" s="13">
        <f>IF(A28="","",SUMIF($A$6:$A$65,A28,$K$6:$K$65))</f>
        <v/>
      </c>
      <c r="O28" s="8" t="n"/>
    </row>
    <row r="29" ht="20" customHeight="1">
      <c r="A29" s="8" t="n"/>
      <c r="B29" s="8" t="n"/>
      <c r="C29" s="8" t="n"/>
      <c r="D29" s="9" t="n"/>
      <c r="E29" s="10" t="n"/>
      <c r="F29" s="8" t="n"/>
      <c r="G29" s="8" t="n"/>
      <c r="H29" s="8" t="n"/>
      <c r="I29" s="8" t="n"/>
      <c r="J29" s="11">
        <f>IF(I29="","",IF(COUNTIF(Machines!$A$6:$A$20,I29)&gt;0,"Yes","Not on Machines sheet"))</f>
        <v/>
      </c>
      <c r="K29" s="12" t="n"/>
      <c r="L29" s="10" t="n"/>
      <c r="M29" s="11">
        <f>IF(A29="","",IF(OR(E29="",L29=""),"Unscheduled",IF(L29&gt;E29,"Late","On time")))</f>
        <v/>
      </c>
      <c r="N29" s="13">
        <f>IF(A29="","",SUMIF($A$6:$A$65,A29,$K$6:$K$65))</f>
        <v/>
      </c>
      <c r="O29" s="8" t="n"/>
    </row>
    <row r="30" ht="20" customHeight="1">
      <c r="A30" s="8" t="n"/>
      <c r="B30" s="8" t="n"/>
      <c r="C30" s="8" t="n"/>
      <c r="D30" s="9" t="n"/>
      <c r="E30" s="10" t="n"/>
      <c r="F30" s="8" t="n"/>
      <c r="G30" s="8" t="n"/>
      <c r="H30" s="8" t="n"/>
      <c r="I30" s="8" t="n"/>
      <c r="J30" s="11">
        <f>IF(I30="","",IF(COUNTIF(Machines!$A$6:$A$20,I30)&gt;0,"Yes","Not on Machines sheet"))</f>
        <v/>
      </c>
      <c r="K30" s="12" t="n"/>
      <c r="L30" s="10" t="n"/>
      <c r="M30" s="11">
        <f>IF(A30="","",IF(OR(E30="",L30=""),"Unscheduled",IF(L30&gt;E30,"Late","On time")))</f>
        <v/>
      </c>
      <c r="N30" s="13">
        <f>IF(A30="","",SUMIF($A$6:$A$65,A30,$K$6:$K$65))</f>
        <v/>
      </c>
      <c r="O30" s="8" t="n"/>
    </row>
    <row r="31" ht="20" customHeight="1">
      <c r="A31" s="8" t="n"/>
      <c r="B31" s="8" t="n"/>
      <c r="C31" s="8" t="n"/>
      <c r="D31" s="9" t="n"/>
      <c r="E31" s="10" t="n"/>
      <c r="F31" s="8" t="n"/>
      <c r="G31" s="8" t="n"/>
      <c r="H31" s="8" t="n"/>
      <c r="I31" s="8" t="n"/>
      <c r="J31" s="11">
        <f>IF(I31="","",IF(COUNTIF(Machines!$A$6:$A$20,I31)&gt;0,"Yes","Not on Machines sheet"))</f>
        <v/>
      </c>
      <c r="K31" s="12" t="n"/>
      <c r="L31" s="10" t="n"/>
      <c r="M31" s="11">
        <f>IF(A31="","",IF(OR(E31="",L31=""),"Unscheduled",IF(L31&gt;E31,"Late","On time")))</f>
        <v/>
      </c>
      <c r="N31" s="13">
        <f>IF(A31="","",SUMIF($A$6:$A$65,A31,$K$6:$K$65))</f>
        <v/>
      </c>
      <c r="O31" s="8" t="n"/>
    </row>
    <row r="32" ht="20" customHeight="1">
      <c r="A32" s="8" t="n"/>
      <c r="B32" s="8" t="n"/>
      <c r="C32" s="8" t="n"/>
      <c r="D32" s="9" t="n"/>
      <c r="E32" s="10" t="n"/>
      <c r="F32" s="8" t="n"/>
      <c r="G32" s="8" t="n"/>
      <c r="H32" s="8" t="n"/>
      <c r="I32" s="8" t="n"/>
      <c r="J32" s="11">
        <f>IF(I32="","",IF(COUNTIF(Machines!$A$6:$A$20,I32)&gt;0,"Yes","Not on Machines sheet"))</f>
        <v/>
      </c>
      <c r="K32" s="12" t="n"/>
      <c r="L32" s="10" t="n"/>
      <c r="M32" s="11">
        <f>IF(A32="","",IF(OR(E32="",L32=""),"Unscheduled",IF(L32&gt;E32,"Late","On time")))</f>
        <v/>
      </c>
      <c r="N32" s="13">
        <f>IF(A32="","",SUMIF($A$6:$A$65,A32,$K$6:$K$65))</f>
        <v/>
      </c>
      <c r="O32" s="8" t="n"/>
    </row>
    <row r="33" ht="20" customHeight="1">
      <c r="A33" s="8" t="n"/>
      <c r="B33" s="8" t="n"/>
      <c r="C33" s="8" t="n"/>
      <c r="D33" s="9" t="n"/>
      <c r="E33" s="10" t="n"/>
      <c r="F33" s="8" t="n"/>
      <c r="G33" s="8" t="n"/>
      <c r="H33" s="8" t="n"/>
      <c r="I33" s="8" t="n"/>
      <c r="J33" s="11">
        <f>IF(I33="","",IF(COUNTIF(Machines!$A$6:$A$20,I33)&gt;0,"Yes","Not on Machines sheet"))</f>
        <v/>
      </c>
      <c r="K33" s="12" t="n"/>
      <c r="L33" s="10" t="n"/>
      <c r="M33" s="11">
        <f>IF(A33="","",IF(OR(E33="",L33=""),"Unscheduled",IF(L33&gt;E33,"Late","On time")))</f>
        <v/>
      </c>
      <c r="N33" s="13">
        <f>IF(A33="","",SUMIF($A$6:$A$65,A33,$K$6:$K$65))</f>
        <v/>
      </c>
      <c r="O33" s="8" t="n"/>
    </row>
    <row r="34" ht="20" customHeight="1">
      <c r="A34" s="8" t="n"/>
      <c r="B34" s="8" t="n"/>
      <c r="C34" s="8" t="n"/>
      <c r="D34" s="9" t="n"/>
      <c r="E34" s="10" t="n"/>
      <c r="F34" s="8" t="n"/>
      <c r="G34" s="8" t="n"/>
      <c r="H34" s="8" t="n"/>
      <c r="I34" s="8" t="n"/>
      <c r="J34" s="11">
        <f>IF(I34="","",IF(COUNTIF(Machines!$A$6:$A$20,I34)&gt;0,"Yes","Not on Machines sheet"))</f>
        <v/>
      </c>
      <c r="K34" s="12" t="n"/>
      <c r="L34" s="10" t="n"/>
      <c r="M34" s="11">
        <f>IF(A34="","",IF(OR(E34="",L34=""),"Unscheduled",IF(L34&gt;E34,"Late","On time")))</f>
        <v/>
      </c>
      <c r="N34" s="13">
        <f>IF(A34="","",SUMIF($A$6:$A$65,A34,$K$6:$K$65))</f>
        <v/>
      </c>
      <c r="O34" s="8" t="n"/>
    </row>
    <row r="35" ht="20" customHeight="1">
      <c r="A35" s="8" t="n"/>
      <c r="B35" s="8" t="n"/>
      <c r="C35" s="8" t="n"/>
      <c r="D35" s="9" t="n"/>
      <c r="E35" s="10" t="n"/>
      <c r="F35" s="8" t="n"/>
      <c r="G35" s="8" t="n"/>
      <c r="H35" s="8" t="n"/>
      <c r="I35" s="8" t="n"/>
      <c r="J35" s="11">
        <f>IF(I35="","",IF(COUNTIF(Machines!$A$6:$A$20,I35)&gt;0,"Yes","Not on Machines sheet"))</f>
        <v/>
      </c>
      <c r="K35" s="12" t="n"/>
      <c r="L35" s="10" t="n"/>
      <c r="M35" s="11">
        <f>IF(A35="","",IF(OR(E35="",L35=""),"Unscheduled",IF(L35&gt;E35,"Late","On time")))</f>
        <v/>
      </c>
      <c r="N35" s="13">
        <f>IF(A35="","",SUMIF($A$6:$A$65,A35,$K$6:$K$65))</f>
        <v/>
      </c>
      <c r="O35" s="8" t="n"/>
    </row>
    <row r="36" ht="20" customHeight="1">
      <c r="A36" s="8" t="n"/>
      <c r="B36" s="8" t="n"/>
      <c r="C36" s="8" t="n"/>
      <c r="D36" s="9" t="n"/>
      <c r="E36" s="10" t="n"/>
      <c r="F36" s="8" t="n"/>
      <c r="G36" s="8" t="n"/>
      <c r="H36" s="8" t="n"/>
      <c r="I36" s="8" t="n"/>
      <c r="J36" s="11">
        <f>IF(I36="","",IF(COUNTIF(Machines!$A$6:$A$20,I36)&gt;0,"Yes","Not on Machines sheet"))</f>
        <v/>
      </c>
      <c r="K36" s="12" t="n"/>
      <c r="L36" s="10" t="n"/>
      <c r="M36" s="11">
        <f>IF(A36="","",IF(OR(E36="",L36=""),"Unscheduled",IF(L36&gt;E36,"Late","On time")))</f>
        <v/>
      </c>
      <c r="N36" s="13">
        <f>IF(A36="","",SUMIF($A$6:$A$65,A36,$K$6:$K$65))</f>
        <v/>
      </c>
      <c r="O36" s="8" t="n"/>
    </row>
    <row r="37" ht="20" customHeight="1">
      <c r="A37" s="8" t="n"/>
      <c r="B37" s="8" t="n"/>
      <c r="C37" s="8" t="n"/>
      <c r="D37" s="9" t="n"/>
      <c r="E37" s="10" t="n"/>
      <c r="F37" s="8" t="n"/>
      <c r="G37" s="8" t="n"/>
      <c r="H37" s="8" t="n"/>
      <c r="I37" s="8" t="n"/>
      <c r="J37" s="11">
        <f>IF(I37="","",IF(COUNTIF(Machines!$A$6:$A$20,I37)&gt;0,"Yes","Not on Machines sheet"))</f>
        <v/>
      </c>
      <c r="K37" s="12" t="n"/>
      <c r="L37" s="10" t="n"/>
      <c r="M37" s="11">
        <f>IF(A37="","",IF(OR(E37="",L37=""),"Unscheduled",IF(L37&gt;E37,"Late","On time")))</f>
        <v/>
      </c>
      <c r="N37" s="13">
        <f>IF(A37="","",SUMIF($A$6:$A$65,A37,$K$6:$K$65))</f>
        <v/>
      </c>
      <c r="O37" s="8" t="n"/>
    </row>
    <row r="38" ht="20" customHeight="1">
      <c r="A38" s="8" t="n"/>
      <c r="B38" s="8" t="n"/>
      <c r="C38" s="8" t="n"/>
      <c r="D38" s="9" t="n"/>
      <c r="E38" s="10" t="n"/>
      <c r="F38" s="8" t="n"/>
      <c r="G38" s="8" t="n"/>
      <c r="H38" s="8" t="n"/>
      <c r="I38" s="8" t="n"/>
      <c r="J38" s="11">
        <f>IF(I38="","",IF(COUNTIF(Machines!$A$6:$A$20,I38)&gt;0,"Yes","Not on Machines sheet"))</f>
        <v/>
      </c>
      <c r="K38" s="12" t="n"/>
      <c r="L38" s="10" t="n"/>
      <c r="M38" s="11">
        <f>IF(A38="","",IF(OR(E38="",L38=""),"Unscheduled",IF(L38&gt;E38,"Late","On time")))</f>
        <v/>
      </c>
      <c r="N38" s="13">
        <f>IF(A38="","",SUMIF($A$6:$A$65,A38,$K$6:$K$65))</f>
        <v/>
      </c>
      <c r="O38" s="8" t="n"/>
    </row>
    <row r="39" ht="20" customHeight="1">
      <c r="A39" s="8" t="n"/>
      <c r="B39" s="8" t="n"/>
      <c r="C39" s="8" t="n"/>
      <c r="D39" s="9" t="n"/>
      <c r="E39" s="10" t="n"/>
      <c r="F39" s="8" t="n"/>
      <c r="G39" s="8" t="n"/>
      <c r="H39" s="8" t="n"/>
      <c r="I39" s="8" t="n"/>
      <c r="J39" s="11">
        <f>IF(I39="","",IF(COUNTIF(Machines!$A$6:$A$20,I39)&gt;0,"Yes","Not on Machines sheet"))</f>
        <v/>
      </c>
      <c r="K39" s="12" t="n"/>
      <c r="L39" s="10" t="n"/>
      <c r="M39" s="11">
        <f>IF(A39="","",IF(OR(E39="",L39=""),"Unscheduled",IF(L39&gt;E39,"Late","On time")))</f>
        <v/>
      </c>
      <c r="N39" s="13">
        <f>IF(A39="","",SUMIF($A$6:$A$65,A39,$K$6:$K$65))</f>
        <v/>
      </c>
      <c r="O39" s="8" t="n"/>
    </row>
    <row r="40" ht="20" customHeight="1">
      <c r="A40" s="8" t="n"/>
      <c r="B40" s="8" t="n"/>
      <c r="C40" s="8" t="n"/>
      <c r="D40" s="9" t="n"/>
      <c r="E40" s="10" t="n"/>
      <c r="F40" s="8" t="n"/>
      <c r="G40" s="8" t="n"/>
      <c r="H40" s="8" t="n"/>
      <c r="I40" s="8" t="n"/>
      <c r="J40" s="11">
        <f>IF(I40="","",IF(COUNTIF(Machines!$A$6:$A$20,I40)&gt;0,"Yes","Not on Machines sheet"))</f>
        <v/>
      </c>
      <c r="K40" s="12" t="n"/>
      <c r="L40" s="10" t="n"/>
      <c r="M40" s="11">
        <f>IF(A40="","",IF(OR(E40="",L40=""),"Unscheduled",IF(L40&gt;E40,"Late","On time")))</f>
        <v/>
      </c>
      <c r="N40" s="13">
        <f>IF(A40="","",SUMIF($A$6:$A$65,A40,$K$6:$K$65))</f>
        <v/>
      </c>
      <c r="O40" s="8" t="n"/>
    </row>
    <row r="41" ht="20" customHeight="1">
      <c r="A41" s="8" t="n"/>
      <c r="B41" s="8" t="n"/>
      <c r="C41" s="8" t="n"/>
      <c r="D41" s="9" t="n"/>
      <c r="E41" s="10" t="n"/>
      <c r="F41" s="8" t="n"/>
      <c r="G41" s="8" t="n"/>
      <c r="H41" s="8" t="n"/>
      <c r="I41" s="8" t="n"/>
      <c r="J41" s="11">
        <f>IF(I41="","",IF(COUNTIF(Machines!$A$6:$A$20,I41)&gt;0,"Yes","Not on Machines sheet"))</f>
        <v/>
      </c>
      <c r="K41" s="12" t="n"/>
      <c r="L41" s="10" t="n"/>
      <c r="M41" s="11">
        <f>IF(A41="","",IF(OR(E41="",L41=""),"Unscheduled",IF(L41&gt;E41,"Late","On time")))</f>
        <v/>
      </c>
      <c r="N41" s="13">
        <f>IF(A41="","",SUMIF($A$6:$A$65,A41,$K$6:$K$65))</f>
        <v/>
      </c>
      <c r="O41" s="8" t="n"/>
    </row>
    <row r="42" ht="20" customHeight="1">
      <c r="A42" s="8" t="n"/>
      <c r="B42" s="8" t="n"/>
      <c r="C42" s="8" t="n"/>
      <c r="D42" s="9" t="n"/>
      <c r="E42" s="10" t="n"/>
      <c r="F42" s="8" t="n"/>
      <c r="G42" s="8" t="n"/>
      <c r="H42" s="8" t="n"/>
      <c r="I42" s="8" t="n"/>
      <c r="J42" s="11">
        <f>IF(I42="","",IF(COUNTIF(Machines!$A$6:$A$20,I42)&gt;0,"Yes","Not on Machines sheet"))</f>
        <v/>
      </c>
      <c r="K42" s="12" t="n"/>
      <c r="L42" s="10" t="n"/>
      <c r="M42" s="11">
        <f>IF(A42="","",IF(OR(E42="",L42=""),"Unscheduled",IF(L42&gt;E42,"Late","On time")))</f>
        <v/>
      </c>
      <c r="N42" s="13">
        <f>IF(A42="","",SUMIF($A$6:$A$65,A42,$K$6:$K$65))</f>
        <v/>
      </c>
      <c r="O42" s="8" t="n"/>
    </row>
    <row r="43" ht="20" customHeight="1">
      <c r="A43" s="8" t="n"/>
      <c r="B43" s="8" t="n"/>
      <c r="C43" s="8" t="n"/>
      <c r="D43" s="9" t="n"/>
      <c r="E43" s="10" t="n"/>
      <c r="F43" s="8" t="n"/>
      <c r="G43" s="8" t="n"/>
      <c r="H43" s="8" t="n"/>
      <c r="I43" s="8" t="n"/>
      <c r="J43" s="11">
        <f>IF(I43="","",IF(COUNTIF(Machines!$A$6:$A$20,I43)&gt;0,"Yes","Not on Machines sheet"))</f>
        <v/>
      </c>
      <c r="K43" s="12" t="n"/>
      <c r="L43" s="10" t="n"/>
      <c r="M43" s="11">
        <f>IF(A43="","",IF(OR(E43="",L43=""),"Unscheduled",IF(L43&gt;E43,"Late","On time")))</f>
        <v/>
      </c>
      <c r="N43" s="13">
        <f>IF(A43="","",SUMIF($A$6:$A$65,A43,$K$6:$K$65))</f>
        <v/>
      </c>
      <c r="O43" s="8" t="n"/>
    </row>
    <row r="44" ht="20" customHeight="1">
      <c r="A44" s="8" t="n"/>
      <c r="B44" s="8" t="n"/>
      <c r="C44" s="8" t="n"/>
      <c r="D44" s="9" t="n"/>
      <c r="E44" s="10" t="n"/>
      <c r="F44" s="8" t="n"/>
      <c r="G44" s="8" t="n"/>
      <c r="H44" s="8" t="n"/>
      <c r="I44" s="8" t="n"/>
      <c r="J44" s="11">
        <f>IF(I44="","",IF(COUNTIF(Machines!$A$6:$A$20,I44)&gt;0,"Yes","Not on Machines sheet"))</f>
        <v/>
      </c>
      <c r="K44" s="12" t="n"/>
      <c r="L44" s="10" t="n"/>
      <c r="M44" s="11">
        <f>IF(A44="","",IF(OR(E44="",L44=""),"Unscheduled",IF(L44&gt;E44,"Late","On time")))</f>
        <v/>
      </c>
      <c r="N44" s="13">
        <f>IF(A44="","",SUMIF($A$6:$A$65,A44,$K$6:$K$65))</f>
        <v/>
      </c>
      <c r="O44" s="8" t="n"/>
    </row>
    <row r="45" ht="20" customHeight="1">
      <c r="A45" s="8" t="n"/>
      <c r="B45" s="8" t="n"/>
      <c r="C45" s="8" t="n"/>
      <c r="D45" s="9" t="n"/>
      <c r="E45" s="10" t="n"/>
      <c r="F45" s="8" t="n"/>
      <c r="G45" s="8" t="n"/>
      <c r="H45" s="8" t="n"/>
      <c r="I45" s="8" t="n"/>
      <c r="J45" s="11">
        <f>IF(I45="","",IF(COUNTIF(Machines!$A$6:$A$20,I45)&gt;0,"Yes","Not on Machines sheet"))</f>
        <v/>
      </c>
      <c r="K45" s="12" t="n"/>
      <c r="L45" s="10" t="n"/>
      <c r="M45" s="11">
        <f>IF(A45="","",IF(OR(E45="",L45=""),"Unscheduled",IF(L45&gt;E45,"Late","On time")))</f>
        <v/>
      </c>
      <c r="N45" s="13">
        <f>IF(A45="","",SUMIF($A$6:$A$65,A45,$K$6:$K$65))</f>
        <v/>
      </c>
      <c r="O45" s="8" t="n"/>
    </row>
    <row r="46" ht="20" customHeight="1">
      <c r="A46" s="8" t="n"/>
      <c r="B46" s="8" t="n"/>
      <c r="C46" s="8" t="n"/>
      <c r="D46" s="9" t="n"/>
      <c r="E46" s="10" t="n"/>
      <c r="F46" s="8" t="n"/>
      <c r="G46" s="8" t="n"/>
      <c r="H46" s="8" t="n"/>
      <c r="I46" s="8" t="n"/>
      <c r="J46" s="11">
        <f>IF(I46="","",IF(COUNTIF(Machines!$A$6:$A$20,I46)&gt;0,"Yes","Not on Machines sheet"))</f>
        <v/>
      </c>
      <c r="K46" s="12" t="n"/>
      <c r="L46" s="10" t="n"/>
      <c r="M46" s="11">
        <f>IF(A46="","",IF(OR(E46="",L46=""),"Unscheduled",IF(L46&gt;E46,"Late","On time")))</f>
        <v/>
      </c>
      <c r="N46" s="13">
        <f>IF(A46="","",SUMIF($A$6:$A$65,A46,$K$6:$K$65))</f>
        <v/>
      </c>
      <c r="O46" s="8" t="n"/>
    </row>
    <row r="47" ht="20" customHeight="1">
      <c r="A47" s="8" t="n"/>
      <c r="B47" s="8" t="n"/>
      <c r="C47" s="8" t="n"/>
      <c r="D47" s="9" t="n"/>
      <c r="E47" s="10" t="n"/>
      <c r="F47" s="8" t="n"/>
      <c r="G47" s="8" t="n"/>
      <c r="H47" s="8" t="n"/>
      <c r="I47" s="8" t="n"/>
      <c r="J47" s="11">
        <f>IF(I47="","",IF(COUNTIF(Machines!$A$6:$A$20,I47)&gt;0,"Yes","Not on Machines sheet"))</f>
        <v/>
      </c>
      <c r="K47" s="12" t="n"/>
      <c r="L47" s="10" t="n"/>
      <c r="M47" s="11">
        <f>IF(A47="","",IF(OR(E47="",L47=""),"Unscheduled",IF(L47&gt;E47,"Late","On time")))</f>
        <v/>
      </c>
      <c r="N47" s="13">
        <f>IF(A47="","",SUMIF($A$6:$A$65,A47,$K$6:$K$65))</f>
        <v/>
      </c>
      <c r="O47" s="8" t="n"/>
    </row>
    <row r="48" ht="20" customHeight="1">
      <c r="A48" s="8" t="n"/>
      <c r="B48" s="8" t="n"/>
      <c r="C48" s="8" t="n"/>
      <c r="D48" s="9" t="n"/>
      <c r="E48" s="10" t="n"/>
      <c r="F48" s="8" t="n"/>
      <c r="G48" s="8" t="n"/>
      <c r="H48" s="8" t="n"/>
      <c r="I48" s="8" t="n"/>
      <c r="J48" s="11">
        <f>IF(I48="","",IF(COUNTIF(Machines!$A$6:$A$20,I48)&gt;0,"Yes","Not on Machines sheet"))</f>
        <v/>
      </c>
      <c r="K48" s="12" t="n"/>
      <c r="L48" s="10" t="n"/>
      <c r="M48" s="11">
        <f>IF(A48="","",IF(OR(E48="",L48=""),"Unscheduled",IF(L48&gt;E48,"Late","On time")))</f>
        <v/>
      </c>
      <c r="N48" s="13">
        <f>IF(A48="","",SUMIF($A$6:$A$65,A48,$K$6:$K$65))</f>
        <v/>
      </c>
      <c r="O48" s="8" t="n"/>
    </row>
    <row r="49" ht="20" customHeight="1">
      <c r="A49" s="8" t="n"/>
      <c r="B49" s="8" t="n"/>
      <c r="C49" s="8" t="n"/>
      <c r="D49" s="9" t="n"/>
      <c r="E49" s="10" t="n"/>
      <c r="F49" s="8" t="n"/>
      <c r="G49" s="8" t="n"/>
      <c r="H49" s="8" t="n"/>
      <c r="I49" s="8" t="n"/>
      <c r="J49" s="11">
        <f>IF(I49="","",IF(COUNTIF(Machines!$A$6:$A$20,I49)&gt;0,"Yes","Not on Machines sheet"))</f>
        <v/>
      </c>
      <c r="K49" s="12" t="n"/>
      <c r="L49" s="10" t="n"/>
      <c r="M49" s="11">
        <f>IF(A49="","",IF(OR(E49="",L49=""),"Unscheduled",IF(L49&gt;E49,"Late","On time")))</f>
        <v/>
      </c>
      <c r="N49" s="13">
        <f>IF(A49="","",SUMIF($A$6:$A$65,A49,$K$6:$K$65))</f>
        <v/>
      </c>
      <c r="O49" s="8" t="n"/>
    </row>
    <row r="50" ht="20" customHeight="1">
      <c r="A50" s="8" t="n"/>
      <c r="B50" s="8" t="n"/>
      <c r="C50" s="8" t="n"/>
      <c r="D50" s="9" t="n"/>
      <c r="E50" s="10" t="n"/>
      <c r="F50" s="8" t="n"/>
      <c r="G50" s="8" t="n"/>
      <c r="H50" s="8" t="n"/>
      <c r="I50" s="8" t="n"/>
      <c r="J50" s="11">
        <f>IF(I50="","",IF(COUNTIF(Machines!$A$6:$A$20,I50)&gt;0,"Yes","Not on Machines sheet"))</f>
        <v/>
      </c>
      <c r="K50" s="12" t="n"/>
      <c r="L50" s="10" t="n"/>
      <c r="M50" s="11">
        <f>IF(A50="","",IF(OR(E50="",L50=""),"Unscheduled",IF(L50&gt;E50,"Late","On time")))</f>
        <v/>
      </c>
      <c r="N50" s="13">
        <f>IF(A50="","",SUMIF($A$6:$A$65,A50,$K$6:$K$65))</f>
        <v/>
      </c>
      <c r="O50" s="8" t="n"/>
    </row>
    <row r="51" ht="20" customHeight="1">
      <c r="A51" s="8" t="n"/>
      <c r="B51" s="8" t="n"/>
      <c r="C51" s="8" t="n"/>
      <c r="D51" s="9" t="n"/>
      <c r="E51" s="10" t="n"/>
      <c r="F51" s="8" t="n"/>
      <c r="G51" s="8" t="n"/>
      <c r="H51" s="8" t="n"/>
      <c r="I51" s="8" t="n"/>
      <c r="J51" s="11">
        <f>IF(I51="","",IF(COUNTIF(Machines!$A$6:$A$20,I51)&gt;0,"Yes","Not on Machines sheet"))</f>
        <v/>
      </c>
      <c r="K51" s="12" t="n"/>
      <c r="L51" s="10" t="n"/>
      <c r="M51" s="11">
        <f>IF(A51="","",IF(OR(E51="",L51=""),"Unscheduled",IF(L51&gt;E51,"Late","On time")))</f>
        <v/>
      </c>
      <c r="N51" s="13">
        <f>IF(A51="","",SUMIF($A$6:$A$65,A51,$K$6:$K$65))</f>
        <v/>
      </c>
      <c r="O51" s="8" t="n"/>
    </row>
    <row r="52" ht="20" customHeight="1">
      <c r="A52" s="8" t="n"/>
      <c r="B52" s="8" t="n"/>
      <c r="C52" s="8" t="n"/>
      <c r="D52" s="9" t="n"/>
      <c r="E52" s="10" t="n"/>
      <c r="F52" s="8" t="n"/>
      <c r="G52" s="8" t="n"/>
      <c r="H52" s="8" t="n"/>
      <c r="I52" s="8" t="n"/>
      <c r="J52" s="11">
        <f>IF(I52="","",IF(COUNTIF(Machines!$A$6:$A$20,I52)&gt;0,"Yes","Not on Machines sheet"))</f>
        <v/>
      </c>
      <c r="K52" s="12" t="n"/>
      <c r="L52" s="10" t="n"/>
      <c r="M52" s="11">
        <f>IF(A52="","",IF(OR(E52="",L52=""),"Unscheduled",IF(L52&gt;E52,"Late","On time")))</f>
        <v/>
      </c>
      <c r="N52" s="13">
        <f>IF(A52="","",SUMIF($A$6:$A$65,A52,$K$6:$K$65))</f>
        <v/>
      </c>
      <c r="O52" s="8" t="n"/>
    </row>
    <row r="53" ht="20" customHeight="1">
      <c r="A53" s="8" t="n"/>
      <c r="B53" s="8" t="n"/>
      <c r="C53" s="8" t="n"/>
      <c r="D53" s="9" t="n"/>
      <c r="E53" s="10" t="n"/>
      <c r="F53" s="8" t="n"/>
      <c r="G53" s="8" t="n"/>
      <c r="H53" s="8" t="n"/>
      <c r="I53" s="8" t="n"/>
      <c r="J53" s="11">
        <f>IF(I53="","",IF(COUNTIF(Machines!$A$6:$A$20,I53)&gt;0,"Yes","Not on Machines sheet"))</f>
        <v/>
      </c>
      <c r="K53" s="12" t="n"/>
      <c r="L53" s="10" t="n"/>
      <c r="M53" s="11">
        <f>IF(A53="","",IF(OR(E53="",L53=""),"Unscheduled",IF(L53&gt;E53,"Late","On time")))</f>
        <v/>
      </c>
      <c r="N53" s="13">
        <f>IF(A53="","",SUMIF($A$6:$A$65,A53,$K$6:$K$65))</f>
        <v/>
      </c>
      <c r="O53" s="8" t="n"/>
    </row>
    <row r="54" ht="20" customHeight="1">
      <c r="A54" s="8" t="n"/>
      <c r="B54" s="8" t="n"/>
      <c r="C54" s="8" t="n"/>
      <c r="D54" s="9" t="n"/>
      <c r="E54" s="10" t="n"/>
      <c r="F54" s="8" t="n"/>
      <c r="G54" s="8" t="n"/>
      <c r="H54" s="8" t="n"/>
      <c r="I54" s="8" t="n"/>
      <c r="J54" s="11">
        <f>IF(I54="","",IF(COUNTIF(Machines!$A$6:$A$20,I54)&gt;0,"Yes","Not on Machines sheet"))</f>
        <v/>
      </c>
      <c r="K54" s="12" t="n"/>
      <c r="L54" s="10" t="n"/>
      <c r="M54" s="11">
        <f>IF(A54="","",IF(OR(E54="",L54=""),"Unscheduled",IF(L54&gt;E54,"Late","On time")))</f>
        <v/>
      </c>
      <c r="N54" s="13">
        <f>IF(A54="","",SUMIF($A$6:$A$65,A54,$K$6:$K$65))</f>
        <v/>
      </c>
      <c r="O54" s="8" t="n"/>
    </row>
    <row r="55" ht="20" customHeight="1">
      <c r="A55" s="8" t="n"/>
      <c r="B55" s="8" t="n"/>
      <c r="C55" s="8" t="n"/>
      <c r="D55" s="9" t="n"/>
      <c r="E55" s="10" t="n"/>
      <c r="F55" s="8" t="n"/>
      <c r="G55" s="8" t="n"/>
      <c r="H55" s="8" t="n"/>
      <c r="I55" s="8" t="n"/>
      <c r="J55" s="11">
        <f>IF(I55="","",IF(COUNTIF(Machines!$A$6:$A$20,I55)&gt;0,"Yes","Not on Machines sheet"))</f>
        <v/>
      </c>
      <c r="K55" s="12" t="n"/>
      <c r="L55" s="10" t="n"/>
      <c r="M55" s="11">
        <f>IF(A55="","",IF(OR(E55="",L55=""),"Unscheduled",IF(L55&gt;E55,"Late","On time")))</f>
        <v/>
      </c>
      <c r="N55" s="13">
        <f>IF(A55="","",SUMIF($A$6:$A$65,A55,$K$6:$K$65))</f>
        <v/>
      </c>
      <c r="O55" s="8" t="n"/>
    </row>
    <row r="56" ht="20" customHeight="1">
      <c r="A56" s="8" t="n"/>
      <c r="B56" s="8" t="n"/>
      <c r="C56" s="8" t="n"/>
      <c r="D56" s="9" t="n"/>
      <c r="E56" s="10" t="n"/>
      <c r="F56" s="8" t="n"/>
      <c r="G56" s="8" t="n"/>
      <c r="H56" s="8" t="n"/>
      <c r="I56" s="8" t="n"/>
      <c r="J56" s="11">
        <f>IF(I56="","",IF(COUNTIF(Machines!$A$6:$A$20,I56)&gt;0,"Yes","Not on Machines sheet"))</f>
        <v/>
      </c>
      <c r="K56" s="12" t="n"/>
      <c r="L56" s="10" t="n"/>
      <c r="M56" s="11">
        <f>IF(A56="","",IF(OR(E56="",L56=""),"Unscheduled",IF(L56&gt;E56,"Late","On time")))</f>
        <v/>
      </c>
      <c r="N56" s="13">
        <f>IF(A56="","",SUMIF($A$6:$A$65,A56,$K$6:$K$65))</f>
        <v/>
      </c>
      <c r="O56" s="8" t="n"/>
    </row>
    <row r="57" ht="20" customHeight="1">
      <c r="A57" s="8" t="n"/>
      <c r="B57" s="8" t="n"/>
      <c r="C57" s="8" t="n"/>
      <c r="D57" s="9" t="n"/>
      <c r="E57" s="10" t="n"/>
      <c r="F57" s="8" t="n"/>
      <c r="G57" s="8" t="n"/>
      <c r="H57" s="8" t="n"/>
      <c r="I57" s="8" t="n"/>
      <c r="J57" s="11">
        <f>IF(I57="","",IF(COUNTIF(Machines!$A$6:$A$20,I57)&gt;0,"Yes","Not on Machines sheet"))</f>
        <v/>
      </c>
      <c r="K57" s="12" t="n"/>
      <c r="L57" s="10" t="n"/>
      <c r="M57" s="11">
        <f>IF(A57="","",IF(OR(E57="",L57=""),"Unscheduled",IF(L57&gt;E57,"Late","On time")))</f>
        <v/>
      </c>
      <c r="N57" s="13">
        <f>IF(A57="","",SUMIF($A$6:$A$65,A57,$K$6:$K$65))</f>
        <v/>
      </c>
      <c r="O57" s="8" t="n"/>
    </row>
    <row r="58" ht="20" customHeight="1">
      <c r="A58" s="8" t="n"/>
      <c r="B58" s="8" t="n"/>
      <c r="C58" s="8" t="n"/>
      <c r="D58" s="9" t="n"/>
      <c r="E58" s="10" t="n"/>
      <c r="F58" s="8" t="n"/>
      <c r="G58" s="8" t="n"/>
      <c r="H58" s="8" t="n"/>
      <c r="I58" s="8" t="n"/>
      <c r="J58" s="11">
        <f>IF(I58="","",IF(COUNTIF(Machines!$A$6:$A$20,I58)&gt;0,"Yes","Not on Machines sheet"))</f>
        <v/>
      </c>
      <c r="K58" s="12" t="n"/>
      <c r="L58" s="10" t="n"/>
      <c r="M58" s="11">
        <f>IF(A58="","",IF(OR(E58="",L58=""),"Unscheduled",IF(L58&gt;E58,"Late","On time")))</f>
        <v/>
      </c>
      <c r="N58" s="13">
        <f>IF(A58="","",SUMIF($A$6:$A$65,A58,$K$6:$K$65))</f>
        <v/>
      </c>
      <c r="O58" s="8" t="n"/>
    </row>
    <row r="59" ht="20" customHeight="1">
      <c r="A59" s="8" t="n"/>
      <c r="B59" s="8" t="n"/>
      <c r="C59" s="8" t="n"/>
      <c r="D59" s="9" t="n"/>
      <c r="E59" s="10" t="n"/>
      <c r="F59" s="8" t="n"/>
      <c r="G59" s="8" t="n"/>
      <c r="H59" s="8" t="n"/>
      <c r="I59" s="8" t="n"/>
      <c r="J59" s="11">
        <f>IF(I59="","",IF(COUNTIF(Machines!$A$6:$A$20,I59)&gt;0,"Yes","Not on Machines sheet"))</f>
        <v/>
      </c>
      <c r="K59" s="12" t="n"/>
      <c r="L59" s="10" t="n"/>
      <c r="M59" s="11">
        <f>IF(A59="","",IF(OR(E59="",L59=""),"Unscheduled",IF(L59&gt;E59,"Late","On time")))</f>
        <v/>
      </c>
      <c r="N59" s="13">
        <f>IF(A59="","",SUMIF($A$6:$A$65,A59,$K$6:$K$65))</f>
        <v/>
      </c>
      <c r="O59" s="8" t="n"/>
    </row>
    <row r="60" ht="20" customHeight="1">
      <c r="A60" s="8" t="n"/>
      <c r="B60" s="8" t="n"/>
      <c r="C60" s="8" t="n"/>
      <c r="D60" s="9" t="n"/>
      <c r="E60" s="10" t="n"/>
      <c r="F60" s="8" t="n"/>
      <c r="G60" s="8" t="n"/>
      <c r="H60" s="8" t="n"/>
      <c r="I60" s="8" t="n"/>
      <c r="J60" s="11">
        <f>IF(I60="","",IF(COUNTIF(Machines!$A$6:$A$20,I60)&gt;0,"Yes","Not on Machines sheet"))</f>
        <v/>
      </c>
      <c r="K60" s="12" t="n"/>
      <c r="L60" s="10" t="n"/>
      <c r="M60" s="11">
        <f>IF(A60="","",IF(OR(E60="",L60=""),"Unscheduled",IF(L60&gt;E60,"Late","On time")))</f>
        <v/>
      </c>
      <c r="N60" s="13">
        <f>IF(A60="","",SUMIF($A$6:$A$65,A60,$K$6:$K$65))</f>
        <v/>
      </c>
      <c r="O60" s="8" t="n"/>
    </row>
    <row r="61" ht="20" customHeight="1">
      <c r="A61" s="8" t="n"/>
      <c r="B61" s="8" t="n"/>
      <c r="C61" s="8" t="n"/>
      <c r="D61" s="9" t="n"/>
      <c r="E61" s="10" t="n"/>
      <c r="F61" s="8" t="n"/>
      <c r="G61" s="8" t="n"/>
      <c r="H61" s="8" t="n"/>
      <c r="I61" s="8" t="n"/>
      <c r="J61" s="11">
        <f>IF(I61="","",IF(COUNTIF(Machines!$A$6:$A$20,I61)&gt;0,"Yes","Not on Machines sheet"))</f>
        <v/>
      </c>
      <c r="K61" s="12" t="n"/>
      <c r="L61" s="10" t="n"/>
      <c r="M61" s="11">
        <f>IF(A61="","",IF(OR(E61="",L61=""),"Unscheduled",IF(L61&gt;E61,"Late","On time")))</f>
        <v/>
      </c>
      <c r="N61" s="13">
        <f>IF(A61="","",SUMIF($A$6:$A$65,A61,$K$6:$K$65))</f>
        <v/>
      </c>
      <c r="O61" s="8" t="n"/>
    </row>
    <row r="62" ht="20" customHeight="1">
      <c r="A62" s="8" t="n"/>
      <c r="B62" s="8" t="n"/>
      <c r="C62" s="8" t="n"/>
      <c r="D62" s="9" t="n"/>
      <c r="E62" s="10" t="n"/>
      <c r="F62" s="8" t="n"/>
      <c r="G62" s="8" t="n"/>
      <c r="H62" s="8" t="n"/>
      <c r="I62" s="8" t="n"/>
      <c r="J62" s="11">
        <f>IF(I62="","",IF(COUNTIF(Machines!$A$6:$A$20,I62)&gt;0,"Yes","Not on Machines sheet"))</f>
        <v/>
      </c>
      <c r="K62" s="12" t="n"/>
      <c r="L62" s="10" t="n"/>
      <c r="M62" s="11">
        <f>IF(A62="","",IF(OR(E62="",L62=""),"Unscheduled",IF(L62&gt;E62,"Late","On time")))</f>
        <v/>
      </c>
      <c r="N62" s="13">
        <f>IF(A62="","",SUMIF($A$6:$A$65,A62,$K$6:$K$65))</f>
        <v/>
      </c>
      <c r="O62" s="8" t="n"/>
    </row>
    <row r="63" ht="20" customHeight="1">
      <c r="A63" s="8" t="n"/>
      <c r="B63" s="8" t="n"/>
      <c r="C63" s="8" t="n"/>
      <c r="D63" s="9" t="n"/>
      <c r="E63" s="10" t="n"/>
      <c r="F63" s="8" t="n"/>
      <c r="G63" s="8" t="n"/>
      <c r="H63" s="8" t="n"/>
      <c r="I63" s="8" t="n"/>
      <c r="J63" s="11">
        <f>IF(I63="","",IF(COUNTIF(Machines!$A$6:$A$20,I63)&gt;0,"Yes","Not on Machines sheet"))</f>
        <v/>
      </c>
      <c r="K63" s="12" t="n"/>
      <c r="L63" s="10" t="n"/>
      <c r="M63" s="11">
        <f>IF(A63="","",IF(OR(E63="",L63=""),"Unscheduled",IF(L63&gt;E63,"Late","On time")))</f>
        <v/>
      </c>
      <c r="N63" s="13">
        <f>IF(A63="","",SUMIF($A$6:$A$65,A63,$K$6:$K$65))</f>
        <v/>
      </c>
      <c r="O63" s="8" t="n"/>
    </row>
    <row r="64" ht="20" customHeight="1">
      <c r="A64" s="8" t="n"/>
      <c r="B64" s="8" t="n"/>
      <c r="C64" s="8" t="n"/>
      <c r="D64" s="9" t="n"/>
      <c r="E64" s="10" t="n"/>
      <c r="F64" s="8" t="n"/>
      <c r="G64" s="8" t="n"/>
      <c r="H64" s="8" t="n"/>
      <c r="I64" s="8" t="n"/>
      <c r="J64" s="11">
        <f>IF(I64="","",IF(COUNTIF(Machines!$A$6:$A$20,I64)&gt;0,"Yes","Not on Machines sheet"))</f>
        <v/>
      </c>
      <c r="K64" s="12" t="n"/>
      <c r="L64" s="10" t="n"/>
      <c r="M64" s="11">
        <f>IF(A64="","",IF(OR(E64="",L64=""),"Unscheduled",IF(L64&gt;E64,"Late","On time")))</f>
        <v/>
      </c>
      <c r="N64" s="13">
        <f>IF(A64="","",SUMIF($A$6:$A$65,A64,$K$6:$K$65))</f>
        <v/>
      </c>
      <c r="O64" s="8" t="n"/>
    </row>
    <row r="65" ht="20" customHeight="1">
      <c r="A65" s="8" t="n"/>
      <c r="B65" s="8" t="n"/>
      <c r="C65" s="8" t="n"/>
      <c r="D65" s="9" t="n"/>
      <c r="E65" s="10" t="n"/>
      <c r="F65" s="8" t="n"/>
      <c r="G65" s="8" t="n"/>
      <c r="H65" s="8" t="n"/>
      <c r="I65" s="8" t="n"/>
      <c r="J65" s="11">
        <f>IF(I65="","",IF(COUNTIF(Machines!$A$6:$A$20,I65)&gt;0,"Yes","Not on Machines sheet"))</f>
        <v/>
      </c>
      <c r="K65" s="12" t="n"/>
      <c r="L65" s="10" t="n"/>
      <c r="M65" s="11">
        <f>IF(A65="","",IF(OR(E65="",L65=""),"Unscheduled",IF(L65&gt;E65,"Late","On time")))</f>
        <v/>
      </c>
      <c r="N65" s="13">
        <f>IF(A65="","",SUMIF($A$6:$A$65,A65,$K$6:$K$65))</f>
        <v/>
      </c>
      <c r="O65" s="8" t="n"/>
    </row>
  </sheetData>
  <autoFilter ref="A5:O65"/>
  <mergeCells count="2">
    <mergeCell ref="A4:O4"/>
    <mergeCell ref="A2:O2"/>
  </mergeCells>
  <conditionalFormatting sqref="M6:M65">
    <cfRule type="cellIs" priority="1" operator="equal" dxfId="0">
      <formula>"Late"</formula>
    </cfRule>
    <cfRule type="cellIs" priority="2" operator="equal" dxfId="1">
      <formula>"Unscheduled"</formula>
    </cfRule>
  </conditionalFormatting>
  <conditionalFormatting sqref="J6:J65">
    <cfRule type="cellIs" priority="3" operator="equal" dxfId="0">
      <formula>"Not on Machines sheet"</formula>
    </cfRule>
  </conditionalFormatting>
  <conditionalFormatting sqref="F6:F65">
    <cfRule type="cellIs" priority="4" operator="equal" dxfId="1">
      <formula>"Rush"</formula>
    </cfRule>
  </conditionalFormatting>
  <conditionalFormatting sqref="O6:O65">
    <cfRule type="cellIs" priority="5" operator="equal" dxfId="2">
      <formula>"Sample"</formula>
    </cfRule>
  </conditionalFormatting>
  <dataValidations count="5">
    <dataValidation sqref="F6:F65" showDropDown="0" showInputMessage="0" showErrorMessage="0" allowBlank="1" errorTitle="Priority" error="Choose Rush, High, or Normal." promptTitle="Priority" prompt="Rush is a label for you. The sheet does not sort by it." type="list">
      <formula1>"Rush,High,Normal"</formula1>
    </dataValidation>
    <dataValidation sqref="I6:I65" showDropDown="0" showInputMessage="0" showErrorMessage="0" allowBlank="1" errorTitle="Machine" error="Pick a machine from the Machines sheet, or type a name that matches it exactly." promptTitle="Machine" prompt="The name has to match column A on Machines." type="list">
      <formula1>=Machines!$A$6:$A$20</formula1>
    </dataValidation>
    <dataValidation sqref="G6:G65" showDropDown="0" showInputMessage="0" showErrorMessage="0" allowBlank="1" errorTitle="Op #" error="Use an operation number from 1 to 30." type="whole" operator="between">
      <formula1>1</formula1>
      <formula2>30</formula2>
    </dataValidation>
    <dataValidation sqref="K6:K65" showDropDown="0" showInputMessage="0" showErrorMessage="0" allowBlank="1" errorTitle="Hours" error="Enter hours as a number, setup plus run." type="decimal" operator="between">
      <formula1>0</formula1>
      <formula2>999</formula2>
    </dataValidation>
    <dataValidation sqref="E6:E65 L6:L65" showDropDown="0" showInputMessage="0" showErrorMessage="0" allowBlank="1" errorTitle="Date" error="Enter a real date." type="date" operator="between">
      <formula1>DATE(2020,1,1)</formula1>
      <formula2>DATE(2100,12,31)</formula2>
    </dataValidation>
  </dataValidations>
  <pageMargins left="0.75" right="0.75" top="1" bottom="1" header="0.5" footer="0.5"/>
  <pageSetup orientation="landscape" paperSize="3" fitToHeight="1" fitToWidth="1" horizontalDpi="300" verticalDpi="300"/>
  <headerFooter>
    <oddHeader/>
    <oddFooter>&amp;LYellow cells are inputs. Gray cells are formulas.&amp;RSample rows are fictional.</oddFooter>
    <evenHeader/>
    <evenFooter/>
    <firstHeader/>
    <firstFooter/>
  </headerFooter>
</worksheet>
</file>

<file path=xl/worksheets/sheet3.xml><?xml version="1.0" encoding="utf-8"?>
<worksheet xmlns="http://schemas.openxmlformats.org/spreadsheetml/2006/main">
  <sheetPr>
    <tabColor rgb="0015803D"/>
    <outlinePr summaryBelow="1" summaryRight="1"/>
    <pageSetUpPr fitToPage="1"/>
  </sheetPr>
  <dimension ref="A1:F20"/>
  <sheetViews>
    <sheetView showGridLines="0" zoomScale="110" workbookViewId="0">
      <pane ySplit="5" topLeftCell="A6" activePane="bottomLeft" state="frozen"/>
      <selection pane="bottomLeft" activeCell="A1" sqref="A1"/>
    </sheetView>
  </sheetViews>
  <sheetFormatPr baseColWidth="8" defaultRowHeight="15"/>
  <cols>
    <col width="22" customWidth="1" min="1" max="1"/>
    <col width="16" customWidth="1" min="2" max="2"/>
    <col width="16" customWidth="1" min="3" max="3"/>
    <col width="22" customWidth="1" min="4" max="4"/>
    <col width="42" customWidth="1" min="5" max="5"/>
    <col width="14" customWidth="1" min="6" max="6"/>
  </cols>
  <sheetData>
    <row r="1">
      <c r="A1" s="1" t="inlineStr">
        <is>
          <t>Machines and capacity</t>
        </is>
      </c>
    </row>
    <row r="2" ht="48" customHeight="1">
      <c r="A2" s="4" t="inlineStr">
        <is>
          <t>Hours per day is the time that machine can actually run, not the length of the shift on the wall. A second shift is a larger hours-per-day number (16 for two 8-hour shifts), not a second row, unless it really is a second machine. Days per week is how many of those days you run. This workbook's grid is Monday–Friday, so 5 is the usual value.</t>
        </is>
      </c>
    </row>
    <row r="4" ht="32" customHeight="1">
      <c r="A4" s="5" t="inlineStr">
        <is>
          <t>SAMPLE DATA — replace these machines with yours. Keep each name unique. Empty rows below are for more machines.</t>
        </is>
      </c>
      <c r="B4" s="6" t="n"/>
      <c r="C4" s="6" t="n"/>
      <c r="D4" s="6" t="n"/>
      <c r="E4" s="6" t="n"/>
      <c r="F4" s="6" t="n"/>
    </row>
    <row r="5" ht="32" customHeight="1">
      <c r="A5" s="7" t="inlineStr">
        <is>
          <t>Machine</t>
        </is>
      </c>
      <c r="B5" s="7" t="inlineStr">
        <is>
          <t>Hours per day</t>
        </is>
      </c>
      <c r="C5" s="7" t="inlineStr">
        <is>
          <t>Days per week</t>
        </is>
      </c>
      <c r="D5" s="7" t="inlineStr">
        <is>
          <t>Weekly capacity (h)</t>
        </is>
      </c>
      <c r="E5" s="7" t="inlineStr">
        <is>
          <t>Notes</t>
        </is>
      </c>
      <c r="F5" s="7" t="inlineStr">
        <is>
          <t>Sample data</t>
        </is>
      </c>
    </row>
    <row r="6" ht="20" customHeight="1">
      <c r="A6" s="8" t="inlineStr">
        <is>
          <t>Haas VF-2</t>
        </is>
      </c>
      <c r="B6" s="12" t="n">
        <v>8</v>
      </c>
      <c r="C6" s="9" t="n">
        <v>5</v>
      </c>
      <c r="D6" s="13">
        <f>IF(A6="","",IF(OR(B6="",C6=""),"",B6*C6))</f>
        <v/>
      </c>
      <c r="E6" s="8" t="inlineStr">
        <is>
          <t>Vertical mill, one shift</t>
        </is>
      </c>
      <c r="F6" s="8" t="inlineStr">
        <is>
          <t>Sample</t>
        </is>
      </c>
    </row>
    <row r="7" ht="20" customHeight="1">
      <c r="A7" s="8" t="inlineStr">
        <is>
          <t>Mazak QT-250</t>
        </is>
      </c>
      <c r="B7" s="12" t="n">
        <v>8</v>
      </c>
      <c r="C7" s="9" t="n">
        <v>5</v>
      </c>
      <c r="D7" s="13">
        <f>IF(A7="","",IF(OR(B7="",C7=""),"",B7*C7))</f>
        <v/>
      </c>
      <c r="E7" s="8" t="inlineStr">
        <is>
          <t>CNC lathe, one shift</t>
        </is>
      </c>
      <c r="F7" s="8" t="inlineStr">
        <is>
          <t>Sample</t>
        </is>
      </c>
    </row>
    <row r="8" ht="20" customHeight="1">
      <c r="A8" s="8" t="inlineStr">
        <is>
          <t>Weld cell</t>
        </is>
      </c>
      <c r="B8" s="12" t="n">
        <v>8</v>
      </c>
      <c r="C8" s="9" t="n">
        <v>5</v>
      </c>
      <c r="D8" s="13">
        <f>IF(A8="","",IF(OR(B8="",C8=""),"",B8*C8))</f>
        <v/>
      </c>
      <c r="E8" s="8" t="inlineStr">
        <is>
          <t>One welder, one shift</t>
        </is>
      </c>
      <c r="F8" s="8" t="inlineStr">
        <is>
          <t>Sample</t>
        </is>
      </c>
    </row>
    <row r="9" ht="20" customHeight="1">
      <c r="A9" s="8" t="inlineStr">
        <is>
          <t>Saw</t>
        </is>
      </c>
      <c r="B9" s="12" t="n">
        <v>6</v>
      </c>
      <c r="C9" s="9" t="n">
        <v>5</v>
      </c>
      <c r="D9" s="13">
        <f>IF(A9="","",IF(OR(B9="",C9=""),"",B9*C9))</f>
        <v/>
      </c>
      <c r="E9" s="8" t="inlineStr">
        <is>
          <t>Horizontal bandsaw, shared</t>
        </is>
      </c>
      <c r="F9" s="8" t="inlineStr">
        <is>
          <t>Sample</t>
        </is>
      </c>
    </row>
    <row r="10" ht="20" customHeight="1">
      <c r="A10" s="8" t="inlineStr">
        <is>
          <t>Inspection</t>
        </is>
      </c>
      <c r="B10" s="12" t="n">
        <v>4</v>
      </c>
      <c r="C10" s="9" t="n">
        <v>5</v>
      </c>
      <c r="D10" s="13">
        <f>IF(A10="","",IF(OR(B10="",C10=""),"",B10*C10))</f>
        <v/>
      </c>
      <c r="E10" s="8" t="inlineStr">
        <is>
          <t>Bench, not a full shift</t>
        </is>
      </c>
      <c r="F10" s="8" t="inlineStr">
        <is>
          <t>Sample</t>
        </is>
      </c>
    </row>
    <row r="11" ht="20" customHeight="1">
      <c r="A11" s="8" t="n"/>
      <c r="B11" s="12" t="n"/>
      <c r="C11" s="9" t="n"/>
      <c r="D11" s="13">
        <f>IF(A11="","",IF(OR(B11="",C11=""),"",B11*C11))</f>
        <v/>
      </c>
      <c r="E11" s="8" t="n"/>
      <c r="F11" s="8" t="n"/>
    </row>
    <row r="12" ht="20" customHeight="1">
      <c r="A12" s="8" t="n"/>
      <c r="B12" s="12" t="n"/>
      <c r="C12" s="9" t="n"/>
      <c r="D12" s="13">
        <f>IF(A12="","",IF(OR(B12="",C12=""),"",B12*C12))</f>
        <v/>
      </c>
      <c r="E12" s="8" t="n"/>
      <c r="F12" s="8" t="n"/>
    </row>
    <row r="13" ht="20" customHeight="1">
      <c r="A13" s="8" t="n"/>
      <c r="B13" s="12" t="n"/>
      <c r="C13" s="9" t="n"/>
      <c r="D13" s="13">
        <f>IF(A13="","",IF(OR(B13="",C13=""),"",B13*C13))</f>
        <v/>
      </c>
      <c r="E13" s="8" t="n"/>
      <c r="F13" s="8" t="n"/>
    </row>
    <row r="14" ht="20" customHeight="1">
      <c r="A14" s="8" t="n"/>
      <c r="B14" s="12" t="n"/>
      <c r="C14" s="9" t="n"/>
      <c r="D14" s="13">
        <f>IF(A14="","",IF(OR(B14="",C14=""),"",B14*C14))</f>
        <v/>
      </c>
      <c r="E14" s="8" t="n"/>
      <c r="F14" s="8" t="n"/>
    </row>
    <row r="15" ht="20" customHeight="1">
      <c r="A15" s="8" t="n"/>
      <c r="B15" s="12" t="n"/>
      <c r="C15" s="9" t="n"/>
      <c r="D15" s="13">
        <f>IF(A15="","",IF(OR(B15="",C15=""),"",B15*C15))</f>
        <v/>
      </c>
      <c r="E15" s="8" t="n"/>
      <c r="F15" s="8" t="n"/>
    </row>
    <row r="16" ht="20" customHeight="1">
      <c r="A16" s="8" t="n"/>
      <c r="B16" s="12" t="n"/>
      <c r="C16" s="9" t="n"/>
      <c r="D16" s="13">
        <f>IF(A16="","",IF(OR(B16="",C16=""),"",B16*C16))</f>
        <v/>
      </c>
      <c r="E16" s="8" t="n"/>
      <c r="F16" s="8" t="n"/>
    </row>
    <row r="17" ht="20" customHeight="1">
      <c r="A17" s="8" t="n"/>
      <c r="B17" s="12" t="n"/>
      <c r="C17" s="9" t="n"/>
      <c r="D17" s="13">
        <f>IF(A17="","",IF(OR(B17="",C17=""),"",B17*C17))</f>
        <v/>
      </c>
      <c r="E17" s="8" t="n"/>
      <c r="F17" s="8" t="n"/>
    </row>
    <row r="18" ht="20" customHeight="1">
      <c r="A18" s="8" t="n"/>
      <c r="B18" s="12" t="n"/>
      <c r="C18" s="9" t="n"/>
      <c r="D18" s="13">
        <f>IF(A18="","",IF(OR(B18="",C18=""),"",B18*C18))</f>
        <v/>
      </c>
      <c r="E18" s="8" t="n"/>
      <c r="F18" s="8" t="n"/>
    </row>
    <row r="19" ht="20" customHeight="1">
      <c r="A19" s="8" t="n"/>
      <c r="B19" s="12" t="n"/>
      <c r="C19" s="9" t="n"/>
      <c r="D19" s="13">
        <f>IF(A19="","",IF(OR(B19="",C19=""),"",B19*C19))</f>
        <v/>
      </c>
      <c r="E19" s="8" t="n"/>
      <c r="F19" s="8" t="n"/>
    </row>
    <row r="20" ht="20" customHeight="1">
      <c r="A20" s="8" t="n"/>
      <c r="B20" s="12" t="n"/>
      <c r="C20" s="9" t="n"/>
      <c r="D20" s="13">
        <f>IF(A20="","",IF(OR(B20="",C20=""),"",B20*C20))</f>
        <v/>
      </c>
      <c r="E20" s="8" t="n"/>
      <c r="F20" s="8" t="n"/>
    </row>
  </sheetData>
  <autoFilter ref="A5:F20"/>
  <mergeCells count="2">
    <mergeCell ref="A2:F2"/>
    <mergeCell ref="A4:F4"/>
  </mergeCells>
  <conditionalFormatting sqref="F6:F20">
    <cfRule type="cellIs" priority="1" operator="equal" dxfId="2">
      <formula>"Sample"</formula>
    </cfRule>
  </conditionalFormatting>
  <dataValidations count="2">
    <dataValidation sqref="B6:B20" showDropDown="0" showInputMessage="0" showErrorMessage="0" allowBlank="1" errorTitle="Hours per day" error="Use 0 to 24 hours per day. Two shifts is usually 16, not a second machine." type="decimal" operator="between">
      <formula1>0</formula1>
      <formula2>24</formula2>
    </dataValidation>
    <dataValidation sqref="C6:C20" showDropDown="0" showInputMessage="0" showErrorMessage="0" allowBlank="1" errorTitle="Days per week" error="Use 1 to 7 days per week." type="whole" operator="between">
      <formula1>1</formula1>
      <formula2>7</formula2>
    </dataValidation>
  </dataValidations>
  <pageMargins left="0.75" right="0.75" top="1" bottom="1" header="0.5" footer="0.5"/>
  <pageSetup orientation="landscape" paperSize="3" fitToHeight="1" fitToWidth="1" horizontalDpi="300" verticalDpi="300"/>
  <headerFooter>
    <oddHeader/>
    <oddFooter>&amp;LYellow cells are inputs. Gray cells are formulas.&amp;RSample rows are fictional.</oddFooter>
    <evenHeader/>
    <evenFooter/>
    <firstHeader/>
    <firstFooter/>
  </headerFooter>
</worksheet>
</file>

<file path=xl/worksheets/sheet4.xml><?xml version="1.0" encoding="utf-8"?>
<worksheet xmlns="http://schemas.openxmlformats.org/spreadsheetml/2006/main">
  <sheetPr>
    <tabColor rgb="00B45309"/>
    <outlinePr summaryBelow="1" summaryRight="1"/>
    <pageSetUpPr fitToPage="1"/>
  </sheetPr>
  <dimension ref="A1:K37"/>
  <sheetViews>
    <sheetView showGridLines="0" zoomScale="110" workbookViewId="0">
      <pane xSplit="1" ySplit="6" topLeftCell="B7" activePane="bottomRight" state="frozen"/>
      <selection pane="topRight"/>
      <selection pane="bottomLeft"/>
      <selection pane="bottomRight" activeCell="A1" sqref="A1"/>
    </sheetView>
  </sheetViews>
  <sheetFormatPr baseColWidth="8" defaultRowHeight="15"/>
  <cols>
    <col width="28" customWidth="1" min="1" max="1"/>
    <col width="16" customWidth="1" min="2" max="2"/>
    <col width="16" customWidth="1" min="3" max="3"/>
    <col width="16" customWidth="1" min="4" max="4"/>
    <col width="16" customWidth="1" min="5" max="5"/>
    <col width="16" customWidth="1" min="6" max="6"/>
    <col width="16" customWidth="1" min="7" max="7"/>
    <col width="14" customWidth="1" min="8" max="8"/>
    <col width="20" customWidth="1" min="9" max="9"/>
    <col width="18" customWidth="1" min="10" max="10"/>
    <col width="12" customWidth="1" min="11" max="11"/>
  </cols>
  <sheetData>
    <row r="1">
      <c r="A1" s="1" t="inlineStr">
        <is>
          <t>Weekly schedule</t>
        </is>
      </c>
    </row>
    <row r="2" ht="36" customHeight="1">
      <c r="A2" s="4" t="inlineStr">
        <is>
          <t>Set the Monday in C3. Each day cell adds Hours from Jobs where the machine matches and the scheduled date matches. A red day is over that machine's hours per day. The sheet does not move jobs for you.</t>
        </is>
      </c>
    </row>
    <row r="3" ht="24" customHeight="1">
      <c r="A3" s="14" t="inlineStr">
        <is>
          <t>Week start (Monday)</t>
        </is>
      </c>
      <c r="C3" s="15" t="n">
        <v>46097</v>
      </c>
      <c r="D3" s="16">
        <f>IF($C$3="","Enter the Monday of the week in C3.",IF(WEEKDAY($C$3,2)&lt;&gt;1,"C3 should be a Monday.","Week of "&amp;TEXT($C$3,"YYYY-MM-DD")&amp;" through "&amp;TEXT($C$3+4,"YYYY-MM-DD")))</f>
        <v/>
      </c>
    </row>
    <row r="5" ht="30" customHeight="1">
      <c r="A5" s="7" t="inlineStr">
        <is>
          <t>Machine</t>
        </is>
      </c>
      <c r="B5" s="17">
        <f>$C$3</f>
        <v/>
      </c>
      <c r="C5" s="17">
        <f>B5+1</f>
        <v/>
      </c>
      <c r="D5" s="17">
        <f>C5+1</f>
        <v/>
      </c>
      <c r="E5" s="17">
        <f>D5+1</f>
        <v/>
      </c>
      <c r="F5" s="17">
        <f>E5+1</f>
        <v/>
      </c>
      <c r="G5" s="7" t="inlineStr">
        <is>
          <t>Week load (h)</t>
        </is>
      </c>
      <c r="H5" s="7" t="inlineStr">
        <is>
          <t>Hours / day</t>
        </is>
      </c>
      <c r="I5" s="7" t="inlineStr">
        <is>
          <t>Week capacity (h)</t>
        </is>
      </c>
      <c r="J5" s="7" t="inlineStr">
        <is>
          <t>Hours over week</t>
        </is>
      </c>
      <c r="K5" s="7" t="inlineStr">
        <is>
          <t>Days over</t>
        </is>
      </c>
    </row>
    <row r="6" ht="22" customHeight="1">
      <c r="A6" s="18" t="inlineStr"/>
      <c r="B6" s="19">
        <f>IF(B5="","",CHOOSE(WEEKDAY(B5,2),"Mon","Tue","Wed","Thu","Fri","Sat","Sun"))</f>
        <v/>
      </c>
      <c r="C6" s="19">
        <f>IF(C5="","",CHOOSE(WEEKDAY(C5,2),"Mon","Tue","Wed","Thu","Fri","Sat","Sun"))</f>
        <v/>
      </c>
      <c r="D6" s="19">
        <f>IF(D5="","",CHOOSE(WEEKDAY(D5,2),"Mon","Tue","Wed","Thu","Fri","Sat","Sun"))</f>
        <v/>
      </c>
      <c r="E6" s="19">
        <f>IF(E5="","",CHOOSE(WEEKDAY(E5,2),"Mon","Tue","Wed","Thu","Fri","Sat","Sun"))</f>
        <v/>
      </c>
      <c r="F6" s="19">
        <f>IF(F5="","",CHOOSE(WEEKDAY(F5,2),"Mon","Tue","Wed","Thu","Fri","Sat","Sun"))</f>
        <v/>
      </c>
      <c r="G6" s="18" t="inlineStr"/>
      <c r="H6" s="18" t="inlineStr"/>
      <c r="I6" s="18" t="inlineStr"/>
      <c r="J6" s="18" t="inlineStr"/>
      <c r="K6" s="18" t="inlineStr"/>
    </row>
    <row r="7" ht="20" customHeight="1">
      <c r="A7" s="11">
        <f>IF(Machines!A6="","",Machines!A6)</f>
        <v/>
      </c>
      <c r="B7" s="13">
        <f>IF($A7="","",SUMIFS(Jobs!$K$6:$K$65,Jobs!$I$6:$I$65,$A7,Jobs!$L$6:$L$65,B$5))</f>
        <v/>
      </c>
      <c r="C7" s="13">
        <f>IF($A7="","",SUMIFS(Jobs!$K$6:$K$65,Jobs!$I$6:$I$65,$A7,Jobs!$L$6:$L$65,C$5))</f>
        <v/>
      </c>
      <c r="D7" s="13">
        <f>IF($A7="","",SUMIFS(Jobs!$K$6:$K$65,Jobs!$I$6:$I$65,$A7,Jobs!$L$6:$L$65,D$5))</f>
        <v/>
      </c>
      <c r="E7" s="13">
        <f>IF($A7="","",SUMIFS(Jobs!$K$6:$K$65,Jobs!$I$6:$I$65,$A7,Jobs!$L$6:$L$65,E$5))</f>
        <v/>
      </c>
      <c r="F7" s="13">
        <f>IF($A7="","",SUMIFS(Jobs!$K$6:$K$65,Jobs!$I$6:$I$65,$A7,Jobs!$L$6:$L$65,F$5))</f>
        <v/>
      </c>
      <c r="G7" s="13">
        <f>IF($A7="","",SUM(B7:F7))</f>
        <v/>
      </c>
      <c r="H7" s="13">
        <f>IF($A7="","",IFERROR(INDEX(Machines!$B$6:$B$20,MATCH($A7,Machines!$A$6:$A$20,0)),""))</f>
        <v/>
      </c>
      <c r="I7" s="13">
        <f>IF($A7="","",IFERROR(INDEX(Machines!$D$6:$D$20,MATCH($A7,Machines!$A$6:$A$20,0)),""))</f>
        <v/>
      </c>
      <c r="J7" s="13">
        <f>IF(OR($A7="",I7=""),"",MAX(0,G7-I7))</f>
        <v/>
      </c>
      <c r="K7" s="20">
        <f>IF(OR($A7="",H7=""),"",(N(B7)&gt;H7)+(N(C7)&gt;H7)+(N(D7)&gt;H7)+(N(E7)&gt;H7)+(N(F7)&gt;H7))</f>
        <v/>
      </c>
    </row>
    <row r="8" ht="20" customHeight="1">
      <c r="A8" s="11">
        <f>IF(Machines!A7="","",Machines!A7)</f>
        <v/>
      </c>
      <c r="B8" s="13">
        <f>IF($A8="","",SUMIFS(Jobs!$K$6:$K$65,Jobs!$I$6:$I$65,$A8,Jobs!$L$6:$L$65,B$5))</f>
        <v/>
      </c>
      <c r="C8" s="13">
        <f>IF($A8="","",SUMIFS(Jobs!$K$6:$K$65,Jobs!$I$6:$I$65,$A8,Jobs!$L$6:$L$65,C$5))</f>
        <v/>
      </c>
      <c r="D8" s="13">
        <f>IF($A8="","",SUMIFS(Jobs!$K$6:$K$65,Jobs!$I$6:$I$65,$A8,Jobs!$L$6:$L$65,D$5))</f>
        <v/>
      </c>
      <c r="E8" s="13">
        <f>IF($A8="","",SUMIFS(Jobs!$K$6:$K$65,Jobs!$I$6:$I$65,$A8,Jobs!$L$6:$L$65,E$5))</f>
        <v/>
      </c>
      <c r="F8" s="13">
        <f>IF($A8="","",SUMIFS(Jobs!$K$6:$K$65,Jobs!$I$6:$I$65,$A8,Jobs!$L$6:$L$65,F$5))</f>
        <v/>
      </c>
      <c r="G8" s="13">
        <f>IF($A8="","",SUM(B8:F8))</f>
        <v/>
      </c>
      <c r="H8" s="13">
        <f>IF($A8="","",IFERROR(INDEX(Machines!$B$6:$B$20,MATCH($A8,Machines!$A$6:$A$20,0)),""))</f>
        <v/>
      </c>
      <c r="I8" s="13">
        <f>IF($A8="","",IFERROR(INDEX(Machines!$D$6:$D$20,MATCH($A8,Machines!$A$6:$A$20,0)),""))</f>
        <v/>
      </c>
      <c r="J8" s="13">
        <f>IF(OR($A8="",I8=""),"",MAX(0,G8-I8))</f>
        <v/>
      </c>
      <c r="K8" s="20">
        <f>IF(OR($A8="",H8=""),"",(N(B8)&gt;H8)+(N(C8)&gt;H8)+(N(D8)&gt;H8)+(N(E8)&gt;H8)+(N(F8)&gt;H8))</f>
        <v/>
      </c>
    </row>
    <row r="9" ht="20" customHeight="1">
      <c r="A9" s="11">
        <f>IF(Machines!A8="","",Machines!A8)</f>
        <v/>
      </c>
      <c r="B9" s="13">
        <f>IF($A9="","",SUMIFS(Jobs!$K$6:$K$65,Jobs!$I$6:$I$65,$A9,Jobs!$L$6:$L$65,B$5))</f>
        <v/>
      </c>
      <c r="C9" s="13">
        <f>IF($A9="","",SUMIFS(Jobs!$K$6:$K$65,Jobs!$I$6:$I$65,$A9,Jobs!$L$6:$L$65,C$5))</f>
        <v/>
      </c>
      <c r="D9" s="13">
        <f>IF($A9="","",SUMIFS(Jobs!$K$6:$K$65,Jobs!$I$6:$I$65,$A9,Jobs!$L$6:$L$65,D$5))</f>
        <v/>
      </c>
      <c r="E9" s="13">
        <f>IF($A9="","",SUMIFS(Jobs!$K$6:$K$65,Jobs!$I$6:$I$65,$A9,Jobs!$L$6:$L$65,E$5))</f>
        <v/>
      </c>
      <c r="F9" s="13">
        <f>IF($A9="","",SUMIFS(Jobs!$K$6:$K$65,Jobs!$I$6:$I$65,$A9,Jobs!$L$6:$L$65,F$5))</f>
        <v/>
      </c>
      <c r="G9" s="13">
        <f>IF($A9="","",SUM(B9:F9))</f>
        <v/>
      </c>
      <c r="H9" s="13">
        <f>IF($A9="","",IFERROR(INDEX(Machines!$B$6:$B$20,MATCH($A9,Machines!$A$6:$A$20,0)),""))</f>
        <v/>
      </c>
      <c r="I9" s="13">
        <f>IF($A9="","",IFERROR(INDEX(Machines!$D$6:$D$20,MATCH($A9,Machines!$A$6:$A$20,0)),""))</f>
        <v/>
      </c>
      <c r="J9" s="13">
        <f>IF(OR($A9="",I9=""),"",MAX(0,G9-I9))</f>
        <v/>
      </c>
      <c r="K9" s="20">
        <f>IF(OR($A9="",H9=""),"",(N(B9)&gt;H9)+(N(C9)&gt;H9)+(N(D9)&gt;H9)+(N(E9)&gt;H9)+(N(F9)&gt;H9))</f>
        <v/>
      </c>
    </row>
    <row r="10" ht="20" customHeight="1">
      <c r="A10" s="11">
        <f>IF(Machines!A9="","",Machines!A9)</f>
        <v/>
      </c>
      <c r="B10" s="13">
        <f>IF($A10="","",SUMIFS(Jobs!$K$6:$K$65,Jobs!$I$6:$I$65,$A10,Jobs!$L$6:$L$65,B$5))</f>
        <v/>
      </c>
      <c r="C10" s="13">
        <f>IF($A10="","",SUMIFS(Jobs!$K$6:$K$65,Jobs!$I$6:$I$65,$A10,Jobs!$L$6:$L$65,C$5))</f>
        <v/>
      </c>
      <c r="D10" s="13">
        <f>IF($A10="","",SUMIFS(Jobs!$K$6:$K$65,Jobs!$I$6:$I$65,$A10,Jobs!$L$6:$L$65,D$5))</f>
        <v/>
      </c>
      <c r="E10" s="13">
        <f>IF($A10="","",SUMIFS(Jobs!$K$6:$K$65,Jobs!$I$6:$I$65,$A10,Jobs!$L$6:$L$65,E$5))</f>
        <v/>
      </c>
      <c r="F10" s="13">
        <f>IF($A10="","",SUMIFS(Jobs!$K$6:$K$65,Jobs!$I$6:$I$65,$A10,Jobs!$L$6:$L$65,F$5))</f>
        <v/>
      </c>
      <c r="G10" s="13">
        <f>IF($A10="","",SUM(B10:F10))</f>
        <v/>
      </c>
      <c r="H10" s="13">
        <f>IF($A10="","",IFERROR(INDEX(Machines!$B$6:$B$20,MATCH($A10,Machines!$A$6:$A$20,0)),""))</f>
        <v/>
      </c>
      <c r="I10" s="13">
        <f>IF($A10="","",IFERROR(INDEX(Machines!$D$6:$D$20,MATCH($A10,Machines!$A$6:$A$20,0)),""))</f>
        <v/>
      </c>
      <c r="J10" s="13">
        <f>IF(OR($A10="",I10=""),"",MAX(0,G10-I10))</f>
        <v/>
      </c>
      <c r="K10" s="20">
        <f>IF(OR($A10="",H10=""),"",(N(B10)&gt;H10)+(N(C10)&gt;H10)+(N(D10)&gt;H10)+(N(E10)&gt;H10)+(N(F10)&gt;H10))</f>
        <v/>
      </c>
    </row>
    <row r="11" ht="20" customHeight="1">
      <c r="A11" s="11">
        <f>IF(Machines!A10="","",Machines!A10)</f>
        <v/>
      </c>
      <c r="B11" s="13">
        <f>IF($A11="","",SUMIFS(Jobs!$K$6:$K$65,Jobs!$I$6:$I$65,$A11,Jobs!$L$6:$L$65,B$5))</f>
        <v/>
      </c>
      <c r="C11" s="13">
        <f>IF($A11="","",SUMIFS(Jobs!$K$6:$K$65,Jobs!$I$6:$I$65,$A11,Jobs!$L$6:$L$65,C$5))</f>
        <v/>
      </c>
      <c r="D11" s="13">
        <f>IF($A11="","",SUMIFS(Jobs!$K$6:$K$65,Jobs!$I$6:$I$65,$A11,Jobs!$L$6:$L$65,D$5))</f>
        <v/>
      </c>
      <c r="E11" s="13">
        <f>IF($A11="","",SUMIFS(Jobs!$K$6:$K$65,Jobs!$I$6:$I$65,$A11,Jobs!$L$6:$L$65,E$5))</f>
        <v/>
      </c>
      <c r="F11" s="13">
        <f>IF($A11="","",SUMIFS(Jobs!$K$6:$K$65,Jobs!$I$6:$I$65,$A11,Jobs!$L$6:$L$65,F$5))</f>
        <v/>
      </c>
      <c r="G11" s="13">
        <f>IF($A11="","",SUM(B11:F11))</f>
        <v/>
      </c>
      <c r="H11" s="13">
        <f>IF($A11="","",IFERROR(INDEX(Machines!$B$6:$B$20,MATCH($A11,Machines!$A$6:$A$20,0)),""))</f>
        <v/>
      </c>
      <c r="I11" s="13">
        <f>IF($A11="","",IFERROR(INDEX(Machines!$D$6:$D$20,MATCH($A11,Machines!$A$6:$A$20,0)),""))</f>
        <v/>
      </c>
      <c r="J11" s="13">
        <f>IF(OR($A11="",I11=""),"",MAX(0,G11-I11))</f>
        <v/>
      </c>
      <c r="K11" s="20">
        <f>IF(OR($A11="",H11=""),"",(N(B11)&gt;H11)+(N(C11)&gt;H11)+(N(D11)&gt;H11)+(N(E11)&gt;H11)+(N(F11)&gt;H11))</f>
        <v/>
      </c>
    </row>
    <row r="12" ht="20" customHeight="1">
      <c r="A12" s="11">
        <f>IF(Machines!A11="","",Machines!A11)</f>
        <v/>
      </c>
      <c r="B12" s="13">
        <f>IF($A12="","",SUMIFS(Jobs!$K$6:$K$65,Jobs!$I$6:$I$65,$A12,Jobs!$L$6:$L$65,B$5))</f>
        <v/>
      </c>
      <c r="C12" s="13">
        <f>IF($A12="","",SUMIFS(Jobs!$K$6:$K$65,Jobs!$I$6:$I$65,$A12,Jobs!$L$6:$L$65,C$5))</f>
        <v/>
      </c>
      <c r="D12" s="13">
        <f>IF($A12="","",SUMIFS(Jobs!$K$6:$K$65,Jobs!$I$6:$I$65,$A12,Jobs!$L$6:$L$65,D$5))</f>
        <v/>
      </c>
      <c r="E12" s="13">
        <f>IF($A12="","",SUMIFS(Jobs!$K$6:$K$65,Jobs!$I$6:$I$65,$A12,Jobs!$L$6:$L$65,E$5))</f>
        <v/>
      </c>
      <c r="F12" s="13">
        <f>IF($A12="","",SUMIFS(Jobs!$K$6:$K$65,Jobs!$I$6:$I$65,$A12,Jobs!$L$6:$L$65,F$5))</f>
        <v/>
      </c>
      <c r="G12" s="13">
        <f>IF($A12="","",SUM(B12:F12))</f>
        <v/>
      </c>
      <c r="H12" s="13">
        <f>IF($A12="","",IFERROR(INDEX(Machines!$B$6:$B$20,MATCH($A12,Machines!$A$6:$A$20,0)),""))</f>
        <v/>
      </c>
      <c r="I12" s="13">
        <f>IF($A12="","",IFERROR(INDEX(Machines!$D$6:$D$20,MATCH($A12,Machines!$A$6:$A$20,0)),""))</f>
        <v/>
      </c>
      <c r="J12" s="13">
        <f>IF(OR($A12="",I12=""),"",MAX(0,G12-I12))</f>
        <v/>
      </c>
      <c r="K12" s="20">
        <f>IF(OR($A12="",H12=""),"",(N(B12)&gt;H12)+(N(C12)&gt;H12)+(N(D12)&gt;H12)+(N(E12)&gt;H12)+(N(F12)&gt;H12))</f>
        <v/>
      </c>
    </row>
    <row r="13" ht="20" customHeight="1">
      <c r="A13" s="11">
        <f>IF(Machines!A12="","",Machines!A12)</f>
        <v/>
      </c>
      <c r="B13" s="13">
        <f>IF($A13="","",SUMIFS(Jobs!$K$6:$K$65,Jobs!$I$6:$I$65,$A13,Jobs!$L$6:$L$65,B$5))</f>
        <v/>
      </c>
      <c r="C13" s="13">
        <f>IF($A13="","",SUMIFS(Jobs!$K$6:$K$65,Jobs!$I$6:$I$65,$A13,Jobs!$L$6:$L$65,C$5))</f>
        <v/>
      </c>
      <c r="D13" s="13">
        <f>IF($A13="","",SUMIFS(Jobs!$K$6:$K$65,Jobs!$I$6:$I$65,$A13,Jobs!$L$6:$L$65,D$5))</f>
        <v/>
      </c>
      <c r="E13" s="13">
        <f>IF($A13="","",SUMIFS(Jobs!$K$6:$K$65,Jobs!$I$6:$I$65,$A13,Jobs!$L$6:$L$65,E$5))</f>
        <v/>
      </c>
      <c r="F13" s="13">
        <f>IF($A13="","",SUMIFS(Jobs!$K$6:$K$65,Jobs!$I$6:$I$65,$A13,Jobs!$L$6:$L$65,F$5))</f>
        <v/>
      </c>
      <c r="G13" s="13">
        <f>IF($A13="","",SUM(B13:F13))</f>
        <v/>
      </c>
      <c r="H13" s="13">
        <f>IF($A13="","",IFERROR(INDEX(Machines!$B$6:$B$20,MATCH($A13,Machines!$A$6:$A$20,0)),""))</f>
        <v/>
      </c>
      <c r="I13" s="13">
        <f>IF($A13="","",IFERROR(INDEX(Machines!$D$6:$D$20,MATCH($A13,Machines!$A$6:$A$20,0)),""))</f>
        <v/>
      </c>
      <c r="J13" s="13">
        <f>IF(OR($A13="",I13=""),"",MAX(0,G13-I13))</f>
        <v/>
      </c>
      <c r="K13" s="20">
        <f>IF(OR($A13="",H13=""),"",(N(B13)&gt;H13)+(N(C13)&gt;H13)+(N(D13)&gt;H13)+(N(E13)&gt;H13)+(N(F13)&gt;H13))</f>
        <v/>
      </c>
    </row>
    <row r="14" ht="20" customHeight="1">
      <c r="A14" s="11">
        <f>IF(Machines!A13="","",Machines!A13)</f>
        <v/>
      </c>
      <c r="B14" s="13">
        <f>IF($A14="","",SUMIFS(Jobs!$K$6:$K$65,Jobs!$I$6:$I$65,$A14,Jobs!$L$6:$L$65,B$5))</f>
        <v/>
      </c>
      <c r="C14" s="13">
        <f>IF($A14="","",SUMIFS(Jobs!$K$6:$K$65,Jobs!$I$6:$I$65,$A14,Jobs!$L$6:$L$65,C$5))</f>
        <v/>
      </c>
      <c r="D14" s="13">
        <f>IF($A14="","",SUMIFS(Jobs!$K$6:$K$65,Jobs!$I$6:$I$65,$A14,Jobs!$L$6:$L$65,D$5))</f>
        <v/>
      </c>
      <c r="E14" s="13">
        <f>IF($A14="","",SUMIFS(Jobs!$K$6:$K$65,Jobs!$I$6:$I$65,$A14,Jobs!$L$6:$L$65,E$5))</f>
        <v/>
      </c>
      <c r="F14" s="13">
        <f>IF($A14="","",SUMIFS(Jobs!$K$6:$K$65,Jobs!$I$6:$I$65,$A14,Jobs!$L$6:$L$65,F$5))</f>
        <v/>
      </c>
      <c r="G14" s="13">
        <f>IF($A14="","",SUM(B14:F14))</f>
        <v/>
      </c>
      <c r="H14" s="13">
        <f>IF($A14="","",IFERROR(INDEX(Machines!$B$6:$B$20,MATCH($A14,Machines!$A$6:$A$20,0)),""))</f>
        <v/>
      </c>
      <c r="I14" s="13">
        <f>IF($A14="","",IFERROR(INDEX(Machines!$D$6:$D$20,MATCH($A14,Machines!$A$6:$A$20,0)),""))</f>
        <v/>
      </c>
      <c r="J14" s="13">
        <f>IF(OR($A14="",I14=""),"",MAX(0,G14-I14))</f>
        <v/>
      </c>
      <c r="K14" s="20">
        <f>IF(OR($A14="",H14=""),"",(N(B14)&gt;H14)+(N(C14)&gt;H14)+(N(D14)&gt;H14)+(N(E14)&gt;H14)+(N(F14)&gt;H14))</f>
        <v/>
      </c>
    </row>
    <row r="15" ht="20" customHeight="1">
      <c r="A15" s="11">
        <f>IF(Machines!A14="","",Machines!A14)</f>
        <v/>
      </c>
      <c r="B15" s="13">
        <f>IF($A15="","",SUMIFS(Jobs!$K$6:$K$65,Jobs!$I$6:$I$65,$A15,Jobs!$L$6:$L$65,B$5))</f>
        <v/>
      </c>
      <c r="C15" s="13">
        <f>IF($A15="","",SUMIFS(Jobs!$K$6:$K$65,Jobs!$I$6:$I$65,$A15,Jobs!$L$6:$L$65,C$5))</f>
        <v/>
      </c>
      <c r="D15" s="13">
        <f>IF($A15="","",SUMIFS(Jobs!$K$6:$K$65,Jobs!$I$6:$I$65,$A15,Jobs!$L$6:$L$65,D$5))</f>
        <v/>
      </c>
      <c r="E15" s="13">
        <f>IF($A15="","",SUMIFS(Jobs!$K$6:$K$65,Jobs!$I$6:$I$65,$A15,Jobs!$L$6:$L$65,E$5))</f>
        <v/>
      </c>
      <c r="F15" s="13">
        <f>IF($A15="","",SUMIFS(Jobs!$K$6:$K$65,Jobs!$I$6:$I$65,$A15,Jobs!$L$6:$L$65,F$5))</f>
        <v/>
      </c>
      <c r="G15" s="13">
        <f>IF($A15="","",SUM(B15:F15))</f>
        <v/>
      </c>
      <c r="H15" s="13">
        <f>IF($A15="","",IFERROR(INDEX(Machines!$B$6:$B$20,MATCH($A15,Machines!$A$6:$A$20,0)),""))</f>
        <v/>
      </c>
      <c r="I15" s="13">
        <f>IF($A15="","",IFERROR(INDEX(Machines!$D$6:$D$20,MATCH($A15,Machines!$A$6:$A$20,0)),""))</f>
        <v/>
      </c>
      <c r="J15" s="13">
        <f>IF(OR($A15="",I15=""),"",MAX(0,G15-I15))</f>
        <v/>
      </c>
      <c r="K15" s="20">
        <f>IF(OR($A15="",H15=""),"",(N(B15)&gt;H15)+(N(C15)&gt;H15)+(N(D15)&gt;H15)+(N(E15)&gt;H15)+(N(F15)&gt;H15))</f>
        <v/>
      </c>
    </row>
    <row r="16" ht="20" customHeight="1">
      <c r="A16" s="11">
        <f>IF(Machines!A15="","",Machines!A15)</f>
        <v/>
      </c>
      <c r="B16" s="13">
        <f>IF($A16="","",SUMIFS(Jobs!$K$6:$K$65,Jobs!$I$6:$I$65,$A16,Jobs!$L$6:$L$65,B$5))</f>
        <v/>
      </c>
      <c r="C16" s="13">
        <f>IF($A16="","",SUMIFS(Jobs!$K$6:$K$65,Jobs!$I$6:$I$65,$A16,Jobs!$L$6:$L$65,C$5))</f>
        <v/>
      </c>
      <c r="D16" s="13">
        <f>IF($A16="","",SUMIFS(Jobs!$K$6:$K$65,Jobs!$I$6:$I$65,$A16,Jobs!$L$6:$L$65,D$5))</f>
        <v/>
      </c>
      <c r="E16" s="13">
        <f>IF($A16="","",SUMIFS(Jobs!$K$6:$K$65,Jobs!$I$6:$I$65,$A16,Jobs!$L$6:$L$65,E$5))</f>
        <v/>
      </c>
      <c r="F16" s="13">
        <f>IF($A16="","",SUMIFS(Jobs!$K$6:$K$65,Jobs!$I$6:$I$65,$A16,Jobs!$L$6:$L$65,F$5))</f>
        <v/>
      </c>
      <c r="G16" s="13">
        <f>IF($A16="","",SUM(B16:F16))</f>
        <v/>
      </c>
      <c r="H16" s="13">
        <f>IF($A16="","",IFERROR(INDEX(Machines!$B$6:$B$20,MATCH($A16,Machines!$A$6:$A$20,0)),""))</f>
        <v/>
      </c>
      <c r="I16" s="13">
        <f>IF($A16="","",IFERROR(INDEX(Machines!$D$6:$D$20,MATCH($A16,Machines!$A$6:$A$20,0)),""))</f>
        <v/>
      </c>
      <c r="J16" s="13">
        <f>IF(OR($A16="",I16=""),"",MAX(0,G16-I16))</f>
        <v/>
      </c>
      <c r="K16" s="20">
        <f>IF(OR($A16="",H16=""),"",(N(B16)&gt;H16)+(N(C16)&gt;H16)+(N(D16)&gt;H16)+(N(E16)&gt;H16)+(N(F16)&gt;H16))</f>
        <v/>
      </c>
    </row>
    <row r="17" ht="20" customHeight="1">
      <c r="A17" s="11">
        <f>IF(Machines!A16="","",Machines!A16)</f>
        <v/>
      </c>
      <c r="B17" s="13">
        <f>IF($A17="","",SUMIFS(Jobs!$K$6:$K$65,Jobs!$I$6:$I$65,$A17,Jobs!$L$6:$L$65,B$5))</f>
        <v/>
      </c>
      <c r="C17" s="13">
        <f>IF($A17="","",SUMIFS(Jobs!$K$6:$K$65,Jobs!$I$6:$I$65,$A17,Jobs!$L$6:$L$65,C$5))</f>
        <v/>
      </c>
      <c r="D17" s="13">
        <f>IF($A17="","",SUMIFS(Jobs!$K$6:$K$65,Jobs!$I$6:$I$65,$A17,Jobs!$L$6:$L$65,D$5))</f>
        <v/>
      </c>
      <c r="E17" s="13">
        <f>IF($A17="","",SUMIFS(Jobs!$K$6:$K$65,Jobs!$I$6:$I$65,$A17,Jobs!$L$6:$L$65,E$5))</f>
        <v/>
      </c>
      <c r="F17" s="13">
        <f>IF($A17="","",SUMIFS(Jobs!$K$6:$K$65,Jobs!$I$6:$I$65,$A17,Jobs!$L$6:$L$65,F$5))</f>
        <v/>
      </c>
      <c r="G17" s="13">
        <f>IF($A17="","",SUM(B17:F17))</f>
        <v/>
      </c>
      <c r="H17" s="13">
        <f>IF($A17="","",IFERROR(INDEX(Machines!$B$6:$B$20,MATCH($A17,Machines!$A$6:$A$20,0)),""))</f>
        <v/>
      </c>
      <c r="I17" s="13">
        <f>IF($A17="","",IFERROR(INDEX(Machines!$D$6:$D$20,MATCH($A17,Machines!$A$6:$A$20,0)),""))</f>
        <v/>
      </c>
      <c r="J17" s="13">
        <f>IF(OR($A17="",I17=""),"",MAX(0,G17-I17))</f>
        <v/>
      </c>
      <c r="K17" s="20">
        <f>IF(OR($A17="",H17=""),"",(N(B17)&gt;H17)+(N(C17)&gt;H17)+(N(D17)&gt;H17)+(N(E17)&gt;H17)+(N(F17)&gt;H17))</f>
        <v/>
      </c>
    </row>
    <row r="18" ht="20" customHeight="1">
      <c r="A18" s="11">
        <f>IF(Machines!A17="","",Machines!A17)</f>
        <v/>
      </c>
      <c r="B18" s="13">
        <f>IF($A18="","",SUMIFS(Jobs!$K$6:$K$65,Jobs!$I$6:$I$65,$A18,Jobs!$L$6:$L$65,B$5))</f>
        <v/>
      </c>
      <c r="C18" s="13">
        <f>IF($A18="","",SUMIFS(Jobs!$K$6:$K$65,Jobs!$I$6:$I$65,$A18,Jobs!$L$6:$L$65,C$5))</f>
        <v/>
      </c>
      <c r="D18" s="13">
        <f>IF($A18="","",SUMIFS(Jobs!$K$6:$K$65,Jobs!$I$6:$I$65,$A18,Jobs!$L$6:$L$65,D$5))</f>
        <v/>
      </c>
      <c r="E18" s="13">
        <f>IF($A18="","",SUMIFS(Jobs!$K$6:$K$65,Jobs!$I$6:$I$65,$A18,Jobs!$L$6:$L$65,E$5))</f>
        <v/>
      </c>
      <c r="F18" s="13">
        <f>IF($A18="","",SUMIFS(Jobs!$K$6:$K$65,Jobs!$I$6:$I$65,$A18,Jobs!$L$6:$L$65,F$5))</f>
        <v/>
      </c>
      <c r="G18" s="13">
        <f>IF($A18="","",SUM(B18:F18))</f>
        <v/>
      </c>
      <c r="H18" s="13">
        <f>IF($A18="","",IFERROR(INDEX(Machines!$B$6:$B$20,MATCH($A18,Machines!$A$6:$A$20,0)),""))</f>
        <v/>
      </c>
      <c r="I18" s="13">
        <f>IF($A18="","",IFERROR(INDEX(Machines!$D$6:$D$20,MATCH($A18,Machines!$A$6:$A$20,0)),""))</f>
        <v/>
      </c>
      <c r="J18" s="13">
        <f>IF(OR($A18="",I18=""),"",MAX(0,G18-I18))</f>
        <v/>
      </c>
      <c r="K18" s="20">
        <f>IF(OR($A18="",H18=""),"",(N(B18)&gt;H18)+(N(C18)&gt;H18)+(N(D18)&gt;H18)+(N(E18)&gt;H18)+(N(F18)&gt;H18))</f>
        <v/>
      </c>
    </row>
    <row r="19" ht="20" customHeight="1">
      <c r="A19" s="11">
        <f>IF(Machines!A18="","",Machines!A18)</f>
        <v/>
      </c>
      <c r="B19" s="13">
        <f>IF($A19="","",SUMIFS(Jobs!$K$6:$K$65,Jobs!$I$6:$I$65,$A19,Jobs!$L$6:$L$65,B$5))</f>
        <v/>
      </c>
      <c r="C19" s="13">
        <f>IF($A19="","",SUMIFS(Jobs!$K$6:$K$65,Jobs!$I$6:$I$65,$A19,Jobs!$L$6:$L$65,C$5))</f>
        <v/>
      </c>
      <c r="D19" s="13">
        <f>IF($A19="","",SUMIFS(Jobs!$K$6:$K$65,Jobs!$I$6:$I$65,$A19,Jobs!$L$6:$L$65,D$5))</f>
        <v/>
      </c>
      <c r="E19" s="13">
        <f>IF($A19="","",SUMIFS(Jobs!$K$6:$K$65,Jobs!$I$6:$I$65,$A19,Jobs!$L$6:$L$65,E$5))</f>
        <v/>
      </c>
      <c r="F19" s="13">
        <f>IF($A19="","",SUMIFS(Jobs!$K$6:$K$65,Jobs!$I$6:$I$65,$A19,Jobs!$L$6:$L$65,F$5))</f>
        <v/>
      </c>
      <c r="G19" s="13">
        <f>IF($A19="","",SUM(B19:F19))</f>
        <v/>
      </c>
      <c r="H19" s="13">
        <f>IF($A19="","",IFERROR(INDEX(Machines!$B$6:$B$20,MATCH($A19,Machines!$A$6:$A$20,0)),""))</f>
        <v/>
      </c>
      <c r="I19" s="13">
        <f>IF($A19="","",IFERROR(INDEX(Machines!$D$6:$D$20,MATCH($A19,Machines!$A$6:$A$20,0)),""))</f>
        <v/>
      </c>
      <c r="J19" s="13">
        <f>IF(OR($A19="",I19=""),"",MAX(0,G19-I19))</f>
        <v/>
      </c>
      <c r="K19" s="20">
        <f>IF(OR($A19="",H19=""),"",(N(B19)&gt;H19)+(N(C19)&gt;H19)+(N(D19)&gt;H19)+(N(E19)&gt;H19)+(N(F19)&gt;H19))</f>
        <v/>
      </c>
    </row>
    <row r="20" ht="20" customHeight="1">
      <c r="A20" s="11">
        <f>IF(Machines!A19="","",Machines!A19)</f>
        <v/>
      </c>
      <c r="B20" s="13">
        <f>IF($A20="","",SUMIFS(Jobs!$K$6:$K$65,Jobs!$I$6:$I$65,$A20,Jobs!$L$6:$L$65,B$5))</f>
        <v/>
      </c>
      <c r="C20" s="13">
        <f>IF($A20="","",SUMIFS(Jobs!$K$6:$K$65,Jobs!$I$6:$I$65,$A20,Jobs!$L$6:$L$65,C$5))</f>
        <v/>
      </c>
      <c r="D20" s="13">
        <f>IF($A20="","",SUMIFS(Jobs!$K$6:$K$65,Jobs!$I$6:$I$65,$A20,Jobs!$L$6:$L$65,D$5))</f>
        <v/>
      </c>
      <c r="E20" s="13">
        <f>IF($A20="","",SUMIFS(Jobs!$K$6:$K$65,Jobs!$I$6:$I$65,$A20,Jobs!$L$6:$L$65,E$5))</f>
        <v/>
      </c>
      <c r="F20" s="13">
        <f>IF($A20="","",SUMIFS(Jobs!$K$6:$K$65,Jobs!$I$6:$I$65,$A20,Jobs!$L$6:$L$65,F$5))</f>
        <v/>
      </c>
      <c r="G20" s="13">
        <f>IF($A20="","",SUM(B20:F20))</f>
        <v/>
      </c>
      <c r="H20" s="13">
        <f>IF($A20="","",IFERROR(INDEX(Machines!$B$6:$B$20,MATCH($A20,Machines!$A$6:$A$20,0)),""))</f>
        <v/>
      </c>
      <c r="I20" s="13">
        <f>IF($A20="","",IFERROR(INDEX(Machines!$D$6:$D$20,MATCH($A20,Machines!$A$6:$A$20,0)),""))</f>
        <v/>
      </c>
      <c r="J20" s="13">
        <f>IF(OR($A20="",I20=""),"",MAX(0,G20-I20))</f>
        <v/>
      </c>
      <c r="K20" s="20">
        <f>IF(OR($A20="",H20=""),"",(N(B20)&gt;H20)+(N(C20)&gt;H20)+(N(D20)&gt;H20)+(N(E20)&gt;H20)+(N(F20)&gt;H20))</f>
        <v/>
      </c>
    </row>
    <row r="21" ht="20" customHeight="1">
      <c r="A21" s="11">
        <f>IF(Machines!A20="","",Machines!A20)</f>
        <v/>
      </c>
      <c r="B21" s="13">
        <f>IF($A21="","",SUMIFS(Jobs!$K$6:$K$65,Jobs!$I$6:$I$65,$A21,Jobs!$L$6:$L$65,B$5))</f>
        <v/>
      </c>
      <c r="C21" s="13">
        <f>IF($A21="","",SUMIFS(Jobs!$K$6:$K$65,Jobs!$I$6:$I$65,$A21,Jobs!$L$6:$L$65,C$5))</f>
        <v/>
      </c>
      <c r="D21" s="13">
        <f>IF($A21="","",SUMIFS(Jobs!$K$6:$K$65,Jobs!$I$6:$I$65,$A21,Jobs!$L$6:$L$65,D$5))</f>
        <v/>
      </c>
      <c r="E21" s="13">
        <f>IF($A21="","",SUMIFS(Jobs!$K$6:$K$65,Jobs!$I$6:$I$65,$A21,Jobs!$L$6:$L$65,E$5))</f>
        <v/>
      </c>
      <c r="F21" s="13">
        <f>IF($A21="","",SUMIFS(Jobs!$K$6:$K$65,Jobs!$I$6:$I$65,$A21,Jobs!$L$6:$L$65,F$5))</f>
        <v/>
      </c>
      <c r="G21" s="13">
        <f>IF($A21="","",SUM(B21:F21))</f>
        <v/>
      </c>
      <c r="H21" s="13">
        <f>IF($A21="","",IFERROR(INDEX(Machines!$B$6:$B$20,MATCH($A21,Machines!$A$6:$A$20,0)),""))</f>
        <v/>
      </c>
      <c r="I21" s="13">
        <f>IF($A21="","",IFERROR(INDEX(Machines!$D$6:$D$20,MATCH($A21,Machines!$A$6:$A$20,0)),""))</f>
        <v/>
      </c>
      <c r="J21" s="13">
        <f>IF(OR($A21="",I21=""),"",MAX(0,G21-I21))</f>
        <v/>
      </c>
      <c r="K21" s="20">
        <f>IF(OR($A21="",H21=""),"",(N(B21)&gt;H21)+(N(C21)&gt;H21)+(N(D21)&gt;H21)+(N(E21)&gt;H21)+(N(F21)&gt;H21))</f>
        <v/>
      </c>
    </row>
    <row r="23">
      <c r="A23" s="21" t="inlineStr">
        <is>
          <t>This week</t>
        </is>
      </c>
    </row>
    <row r="24">
      <c r="A24" s="14" t="inlineStr">
        <is>
          <t>Late operations</t>
        </is>
      </c>
      <c r="B24" s="20">
        <f>COUNTIF(Jobs!$M$6:$M$65,"Late")</f>
        <v/>
      </c>
    </row>
    <row r="25">
      <c r="A25" s="14" t="inlineStr">
        <is>
          <t>Unscheduled operations</t>
        </is>
      </c>
      <c r="B25" s="20">
        <f>COUNTIF(Jobs!$M$6:$M$65,"Unscheduled")</f>
        <v/>
      </c>
    </row>
    <row r="26">
      <c r="A26" s="14" t="inlineStr">
        <is>
          <t>Rush operations dated this week</t>
        </is>
      </c>
      <c r="B26" s="20">
        <f>COUNTIFS(Jobs!$F$6:$F$65,"Rush",Jobs!$L$6:$L$65,"&gt;="&amp;$C$3,Jobs!$L$6:$L$65,"&lt;"&amp;$C$3+7)</f>
        <v/>
      </c>
    </row>
    <row r="27">
      <c r="A27" s="14" t="inlineStr">
        <is>
          <t>Machines with a day over capacity</t>
        </is>
      </c>
      <c r="B27" s="20">
        <f>COUNTIF(K7:K21,"&gt;0")</f>
        <v/>
      </c>
    </row>
    <row r="28">
      <c r="A28" s="14" t="inlineStr">
        <is>
          <t>Machines over their weekly hours</t>
        </is>
      </c>
      <c r="B28" s="20">
        <f>COUNTIF(J7:J21,"&gt;0")</f>
        <v/>
      </c>
    </row>
    <row r="30">
      <c r="A30" s="21" t="inlineStr">
        <is>
          <t>How to read a red day</t>
        </is>
      </c>
    </row>
    <row r="31" ht="48" customHeight="1">
      <c r="A31" s="2" t="inlineStr">
        <is>
          <t>The hours on that date are higher than Hours/day for that machine. Every job on that machine that day is added together. Change a scheduled date on Jobs, or split one operation into two rows with two dates. Priority does not change the math. A rush hour counts the same as any other hour.</t>
        </is>
      </c>
    </row>
    <row r="32">
      <c r="A32" s="21" t="inlineStr">
        <is>
          <t>Late vs unscheduled</t>
        </is>
      </c>
    </row>
    <row r="33" ht="48" customHeight="1">
      <c r="A33" s="2" t="inlineStr">
        <is>
          <t>Late means the scheduled date is after the due date. The due date itself is on time. Unscheduled means the job number is filled in but the due date or the scheduled date is blank. Blank dates are left off this grid.</t>
        </is>
      </c>
    </row>
    <row r="34">
      <c r="A34" s="21" t="inlineStr">
        <is>
          <t>Missing hours</t>
        </is>
      </c>
    </row>
    <row r="35" ht="48" customHeight="1">
      <c r="A35" s="2" t="inlineStr">
        <is>
          <t>If On machine list says Not on Machines sheet, those hours are not here. Spelling and spaces have to match. Capitalization does not.</t>
        </is>
      </c>
    </row>
    <row r="36">
      <c r="A36" s="21" t="inlineStr">
        <is>
          <t>Sample week to check the file</t>
        </is>
      </c>
    </row>
    <row r="37" ht="48" customHeight="1">
      <c r="A37" s="2" t="inlineStr">
        <is>
          <t>With the sample rows still in the file: Haas VF-2 on 2026-03-18 is 9.5 hours against 8; Weld cell on 2026-03-16 is 10.0 hours against 8. Late: job 1710 op 3. Unscheduled: job 1944 op 1. Rush operations dated this week: 6. Machines over their weekly hours: 0. A week can be inside its weekly hours while a single day is red.</t>
        </is>
      </c>
    </row>
  </sheetData>
  <mergeCells count="6">
    <mergeCell ref="D3:K3"/>
    <mergeCell ref="A35:H35"/>
    <mergeCell ref="A2:K2"/>
    <mergeCell ref="A33:H33"/>
    <mergeCell ref="A37:H37"/>
    <mergeCell ref="A31:H31"/>
  </mergeCells>
  <conditionalFormatting sqref="B7:F21">
    <cfRule type="expression" priority="1" dxfId="0">
      <formula>AND($A7&lt;&gt;"",B7&lt;&gt;"",H7&lt;&gt;"",B7&gt;$H7)</formula>
    </cfRule>
  </conditionalFormatting>
  <conditionalFormatting sqref="J7:J21">
    <cfRule type="cellIs" priority="2" operator="greaterThan" dxfId="0">
      <formula>0</formula>
    </cfRule>
  </conditionalFormatting>
  <conditionalFormatting sqref="K7:K21">
    <cfRule type="cellIs" priority="3" operator="greaterThan" dxfId="0">
      <formula>0</formula>
    </cfRule>
  </conditionalFormatting>
  <dataValidations count="1">
    <dataValidation sqref="C3" showDropDown="0" showInputMessage="0" showErrorMessage="0" allowBlank="0" errorTitle="Week start" error="Pick a Monday so the five columns are the work week." type="custom" errorStyle="warning">
      <formula1>WEEKDAY(C3,2)=1</formula1>
    </dataValidation>
  </dataValidations>
  <pageMargins left="0.75" right="0.75" top="1" bottom="1" header="0.5" footer="0.5"/>
  <pageSetup orientation="landscape" paperSize="3" fitToHeight="1" fitToWidth="1"/>
  <headerFooter>
    <oddHeader/>
    <oddFooter>&amp;LLoad versus capacity for the week in C3&amp;RReplace sample jobs before you post this on the floor.</oddFooter>
    <evenHeader/>
    <evenFooter/>
    <firstHeader/>
    <firstFooter/>
  </headerFooter>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Exact Apps</dc:creator>
  <dc:title>Job shop schedule template</dc:title>
  <dc:description>Monday–Friday job shop schedule with routing steps, machine capacity, and formulas for load versus capacity. Sample rows are fictional.</dc:description>
  <dc:subject>Free job shop production schedule for Excel and Google Sheets</dc:subject>
  <dcterms:created xsi:type="dcterms:W3CDTF">2026-10-03T00:00:00Z</dcterms:created>
  <dcterms:modified xsi:type="dcterms:W3CDTF">2026-10-03T11:13:40Z</dcterms:modified>
  <cp:keywords>job shop schedule, machine shop production schedule, scheduling spreadsheet</cp:keywords>
</cp:coreProperties>
</file>